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xml" ContentType="application/xml"/>
  <Override PartName="/xl/workbook.xml" ContentType="application/vnd.openxmlformats-officedocument.spreadsheetml.sheet.main+xml"/>
  <Override PartName="/xl/worksheets/sheet7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4000" firstSheet="0" activeTab="0"/>
  </bookViews>
  <sheets>
    <sheet sheetId="7" name="Dashboard" state="visible" r:id="rId4"/>
    <sheet sheetId="1" name="Setup" state="visible" r:id="rId5"/>
    <sheet sheetId="2" name="Transactions" state="visible" r:id="rId6"/>
    <sheet sheetId="3" name="Budget" state="visible" r:id="rId7"/>
    <sheet sheetId="4" name="Savings Goals" state="visible" r:id="rId8"/>
    <sheet sheetId="5" name="Bills" state="visible" r:id="rId9"/>
    <sheet sheetId="8" name="Instructions" state="visible" r:id="rId10"/>
    <sheet sheetId="6" name="Data" state="hidden" r:id="rId11"/>
  </sheets>
  <calcPr calcId="171027"/>
</workbook>
</file>

<file path=xl/sharedStrings.xml><?xml version="1.0" encoding="utf-8"?>
<sst xmlns="http://schemas.openxmlformats.org/spreadsheetml/2006/main" count="312" uniqueCount="150">
  <si>
    <t>INCOME THIS MONTH</t>
  </si>
  <si>
    <t>SPENT THIS MONTH</t>
  </si>
  <si>
    <t>LEFT TO SPEND</t>
  </si>
  <si>
    <t>SAVINGS RATE</t>
  </si>
  <si>
    <t>BUDGET VS ACTUAL BY CATEGORY · THIS MONTH</t>
  </si>
  <si>
    <t>INCOME VS EXPENSES · 12 MONTHS</t>
  </si>
  <si>
    <t>WHERE THE MONEY WENT · THIS MONTH</t>
  </si>
  <si>
    <t>BIGGEST EXPENSES THIS MONTH</t>
  </si>
  <si>
    <t>SAVINGS GOALS · PROGRESS</t>
  </si>
  <si>
    <t>BILLS DUE NEXT</t>
  </si>
  <si>
    <t>Monthly Budget Planner · Anchit Labs · formulas only, no scripts — works in Google Sheets and Excel</t>
  </si>
  <si>
    <t>Setup</t>
  </si>
  <si>
    <t>Fill in these details once — every tab and the dashboard use them.</t>
  </si>
  <si>
    <t>Your name</t>
  </si>
  <si>
    <t>Alex</t>
  </si>
  <si>
    <t>Shown on the dashboard.</t>
  </si>
  <si>
    <t>Currency symbol</t>
  </si>
  <si>
    <t>$</t>
  </si>
  <si>
    <t>Type any symbol — €, £, ₹, ¥. Number formats on every tab follow it.</t>
  </si>
  <si>
    <t>Start month</t>
  </si>
  <si>
    <t>The first of the 12 months on the Budget tab. Any day of that month works.</t>
  </si>
  <si>
    <t>Monthly income (planned)</t>
  </si>
  <si>
    <t>Compared with actual income logged as Type = Income.</t>
  </si>
  <si>
    <t>Spending categories (dropdown on the Transactions tab)</t>
  </si>
  <si>
    <t>Category</t>
  </si>
  <si>
    <t>Monthly budget</t>
  </si>
  <si>
    <t>Housing</t>
  </si>
  <si>
    <t>Utilities</t>
  </si>
  <si>
    <t>Groceries</t>
  </si>
  <si>
    <t>Transport</t>
  </si>
  <si>
    <t>Insurance</t>
  </si>
  <si>
    <t>Health</t>
  </si>
  <si>
    <t>Dining out</t>
  </si>
  <si>
    <t>Entertainment</t>
  </si>
  <si>
    <t>Shopping</t>
  </si>
  <si>
    <t>Subscriptions</t>
  </si>
  <si>
    <t>Savings &amp; investing</t>
  </si>
  <si>
    <t>Other</t>
  </si>
  <si>
    <t>Total budget</t>
  </si>
  <si>
    <t>Gold cells are yours. Rename, add or remove categories here (up to 16) — the Budget tab and the dropdown follow. Keep "Savings &amp; investing" if you want the savings rate on the dashboard to count transfers to savings as saved.</t>
  </si>
  <si>
    <t>Transactions</t>
  </si>
  <si>
    <t>Log every expense and every income here. Category and month feed the Budget tab and the dashboard automatically.</t>
  </si>
  <si>
    <t>Date</t>
  </si>
  <si>
    <t>Description</t>
  </si>
  <si>
    <t>Type</t>
  </si>
  <si>
    <t>Amount</t>
  </si>
  <si>
    <t>Account</t>
  </si>
  <si>
    <t>Notes</t>
  </si>
  <si>
    <t>Salary</t>
  </si>
  <si>
    <t>Income</t>
  </si>
  <si>
    <t>Checking</t>
  </si>
  <si>
    <t>Rent</t>
  </si>
  <si>
    <t>Expense</t>
  </si>
  <si>
    <t>Electricity &amp; water</t>
  </si>
  <si>
    <t>Weekly groceries</t>
  </si>
  <si>
    <t>Credit card</t>
  </si>
  <si>
    <t>Fuel</t>
  </si>
  <si>
    <t>Streaming bundle</t>
  </si>
  <si>
    <t>Transfer to savings</t>
  </si>
  <si>
    <t>Savings</t>
  </si>
  <si>
    <t>Dinner with friends</t>
  </si>
  <si>
    <t>Car insurance</t>
  </si>
  <si>
    <t>Pharmacy</t>
  </si>
  <si>
    <t>Cash</t>
  </si>
  <si>
    <t>Concert tickets</t>
  </si>
  <si>
    <t>New running shoes</t>
  </si>
  <si>
    <t>Freelance project</t>
  </si>
  <si>
    <t>Lunch out</t>
  </si>
  <si>
    <t>Gym</t>
  </si>
  <si>
    <t>Cinema</t>
  </si>
  <si>
    <t>Birthday gift</t>
  </si>
  <si>
    <t>Coffee beans</t>
  </si>
  <si>
    <t>Dinner date</t>
  </si>
  <si>
    <t>Train tickets</t>
  </si>
  <si>
    <t>Tip: log income with Type = Income (category can be anything). Add more rows by inserting inside the table. Sort by date any time — the formulas do not care about order.</t>
  </si>
  <si>
    <t>Budget vs actual — 12 months</t>
  </si>
  <si>
    <t>Actuals are pulled from the Transactions tab. Red = over budget that month. Change budgets on the Setup tab.</t>
  </si>
  <si>
    <t>Year actual</t>
  </si>
  <si>
    <t>Year budget</t>
  </si>
  <si>
    <t>Left</t>
  </si>
  <si>
    <t>Total</t>
  </si>
  <si>
    <t>Expenses</t>
  </si>
  <si>
    <t>Net (saved)</t>
  </si>
  <si>
    <t>Savings rate</t>
  </si>
  <si>
    <t>Months with no transactions show "-". Net = income − all expenses (including transfers to savings). Savings rate = net ÷ income.</t>
  </si>
  <si>
    <t>Savings goals</t>
  </si>
  <si>
    <t>Set a target and a date; the sheet tells you what to put away each month and how far along you are.</t>
  </si>
  <si>
    <t>Goal</t>
  </si>
  <si>
    <t>Target</t>
  </si>
  <si>
    <t>Saved so far</t>
  </si>
  <si>
    <t>Target date</t>
  </si>
  <si>
    <t>Remaining</t>
  </si>
  <si>
    <t>Progress</t>
  </si>
  <si>
    <t>Months left</t>
  </si>
  <si>
    <t>Monthly needed</t>
  </si>
  <si>
    <t>Emergency fund</t>
  </si>
  <si>
    <t>Holiday — Japan</t>
  </si>
  <si>
    <t>New laptop</t>
  </si>
  <si>
    <t>Car deposit</t>
  </si>
  <si>
    <t>Christmas</t>
  </si>
  <si>
    <t>Update "Saved so far" whenever you move money. Progress turns green when a goal is reached.</t>
  </si>
  <si>
    <t>Bills &amp; subscriptions</t>
  </si>
  <si>
    <t>Everything that recurs. Tick Paid each month; the dashboard shows what is due next.</t>
  </si>
  <si>
    <t>Bill</t>
  </si>
  <si>
    <t>Due day</t>
  </si>
  <si>
    <t>Frequency</t>
  </si>
  <si>
    <t>Auto-pay?</t>
  </si>
  <si>
    <t>Paid this month?</t>
  </si>
  <si>
    <t>Next due</t>
  </si>
  <si>
    <t>Monthly</t>
  </si>
  <si>
    <t>Yes</t>
  </si>
  <si>
    <t>Internet</t>
  </si>
  <si>
    <t>No</t>
  </si>
  <si>
    <t>Phone</t>
  </si>
  <si>
    <t>Cloud storage</t>
  </si>
  <si>
    <t>Home insurance</t>
  </si>
  <si>
    <t>Yearly</t>
  </si>
  <si>
    <t>Car service</t>
  </si>
  <si>
    <t>Monthly equivalent</t>
  </si>
  <si>
    <t>Next due is calculated from Due day; yearly and quarterly bills are converted to a monthly equivalent in the total so you know what to set aside.</t>
  </si>
  <si>
    <t>How to use your Monthly Budget Planner</t>
  </si>
  <si>
    <t>Five minutes to set up, then two minutes a day.</t>
  </si>
  <si>
    <t>Step 1 — Make your own copy</t>
  </si>
  <si>
    <t>Google Sheets: File → Make a copy. Excel: just open the file. Everything is formulas — no scripts, nothing to enable.</t>
  </si>
  <si>
    <t>Step 2 — Setup tab</t>
  </si>
  <si>
    <t>Type your name, currency symbol, the month you want to start, your planned monthly income, and a monthly budget for each category. Rename categories freely (up to 16).</t>
  </si>
  <si>
    <t>Step 3 — Log transactions</t>
  </si>
  <si>
    <t>On the Transactions tab add one row per expense or income: date, what, category (dropdown), type, amount, account. That is the only daily task. Income rows count towards the savings rate.</t>
  </si>
  <si>
    <t>Step 4 — Bills &amp; Savings Goals</t>
  </si>
  <si>
    <t>List recurring bills once with their due day; tick "Paid this month?" as you pay them. Add savings goals with a target and date — the sheet shows the monthly amount needed.</t>
  </si>
  <si>
    <t>Step 5 — Read the dashboard</t>
  </si>
  <si>
    <t>Income, spent, left to spend, savings rate, a 12-month income vs expenses chart, this month's category split, budget vs actual, biggest expenses, bills due next, goal progress. It always shows the current month.</t>
  </si>
  <si>
    <t>FAQ</t>
  </si>
  <si>
    <t>•  Adding rows: right-click a row number inside a table → Insert. Formulas and totals follow.</t>
  </si>
  <si>
    <t>•  Currency: change the symbol on Setup — every money format updates.</t>
  </si>
  <si>
    <t>•  A new year: copy the file, clear the Transactions tab, set the new start month.</t>
  </si>
  <si>
    <t>•  Do not delete the hidden Data tab or the header rows — the dashboard reads from them.</t>
  </si>
  <si>
    <t>Current month</t>
  </si>
  <si>
    <t>Income this month</t>
  </si>
  <si>
    <t>Spent this month</t>
  </si>
  <si>
    <t>Budget total</t>
  </si>
  <si>
    <t>Left to spend</t>
  </si>
  <si>
    <t>Days left in month</t>
  </si>
  <si>
    <t>Daily budget left</t>
  </si>
  <si>
    <t>Month</t>
  </si>
  <si>
    <t>Net</t>
  </si>
  <si>
    <t>Budget</t>
  </si>
  <si>
    <t>Actual</t>
  </si>
  <si>
    <t>Top expenses this month</t>
  </si>
  <si>
    <t>Upcoming bills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</si>
</sst>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#,##0;[Red]-&quot;$&quot;#,##0;&quot;-&quot;"/>
    <numFmt numFmtId="165" formatCode="d mmm"/>
    <numFmt numFmtId="166" formatCode="&quot;$&quot;#,##0.00;[Red]-&quot;$&quot;#,##0.00;&quot;-&quot;"/>
    <numFmt numFmtId="167" formatCode="d mmm yyyy"/>
    <numFmt numFmtId="168" formatCode="mmm yy"/>
    <numFmt numFmtId="169" formatCode="#,##0;[Red]-#,##0;&quot;-&quot;"/>
    <numFmt numFmtId="170" formatCode="mmm yyyy"/>
  </numFmts>
  <fonts count="21" x14ac:knownFonts="1">
    <font>
      <color theme="1"/>
      <family val="2"/>
      <scheme val="minor"/>
      <sz val="11"/>
      <name val="Calibri"/>
    </font>
    <font>
      <i/>
      <color rgb="FF1F3240"/>
      <sz val="24"/>
      <name val="Georgia"/>
    </font>
    <font>
      <b/>
      <color rgb="FF8A847C"/>
      <sz val="8"/>
      <name val="Arial"/>
    </font>
    <font>
      <b/>
      <color rgb="FFFFFFFF"/>
      <sz val="7"/>
      <name val="Arial"/>
    </font>
    <font>
      <b/>
      <color rgb="FF2F6B3A"/>
      <sz val="18"/>
      <name val="Georgia"/>
    </font>
    <font>
      <b/>
      <color rgb="FF9B3B35"/>
      <sz val="18"/>
      <name val="Georgia"/>
    </font>
    <font>
      <b/>
      <color rgb="FF1F3240"/>
      <sz val="18"/>
      <name val="Georgia"/>
    </font>
    <font>
      <b/>
      <color rgb="FF3D3A37"/>
      <sz val="18"/>
      <name val="Georgia"/>
    </font>
    <font>
      <color rgb="FF3D3A37"/>
      <sz val="8"/>
      <name val="Arial"/>
    </font>
    <font>
      <b/>
      <color rgb="FF9B3B35"/>
      <sz val="8"/>
      <name val="Arial"/>
    </font>
    <font>
      <color rgb="FF8A847C"/>
      <sz val="7"/>
      <name val="Arial"/>
    </font>
    <font>
      <b/>
      <color rgb="FF3D3A37"/>
      <sz val="8"/>
      <name val="Arial"/>
    </font>
    <font>
      <i/>
      <color rgb="FF1F3240"/>
      <sz val="20"/>
      <name val="Georgia"/>
    </font>
    <font>
      <color rgb="FF8A847C"/>
      <sz val="9"/>
      <name val="Arial"/>
    </font>
    <font>
      <b/>
      <color rgb="FF3D3A37"/>
      <sz val="9"/>
      <name val="Arial"/>
    </font>
    <font>
      <i/>
      <color rgb="FF8A847C"/>
      <sz val="8"/>
      <name val="Arial"/>
    </font>
    <font>
      <b/>
      <color rgb="FFFFFFFF"/>
      <sz val="8"/>
      <name val="Arial"/>
    </font>
    <font>
      <color rgb="FF3D3A37"/>
      <sz val="9"/>
      <name val="Arial"/>
    </font>
    <font>
      <b/>
      <color rgb="FF1F3240"/>
      <sz val="9"/>
      <name val="Arial"/>
    </font>
    <font>
      <b/>
      <color rgb="FF1F3240"/>
      <sz val="12"/>
      <name val="Georgia"/>
    </font>
    <font>
      <color rgb="FF3D3A37"/>
      <sz val="9.5"/>
      <name val="Arial"/>
    </font>
  </fonts>
  <fills count="11">
    <fill>
      <patternFill patternType="none"/>
    </fill>
    <fill>
      <patternFill patternType="gray125"/>
    </fill>
    <fill>
      <patternFill patternType="solid">
        <fgColor rgb="FFF6F5F2"/>
      </patternFill>
    </fill>
    <fill>
      <patternFill patternType="solid">
        <fgColor rgb="FF2F4858"/>
      </patternFill>
    </fill>
    <fill>
      <patternFill patternType="solid">
        <fgColor rgb="FFDCEBD8"/>
      </patternFill>
    </fill>
    <fill>
      <patternFill patternType="solid">
        <fgColor rgb="FFF3E9D6"/>
      </patternFill>
    </fill>
    <fill>
      <patternFill patternType="solid">
        <fgColor rgb="FFD6E0E6"/>
      </patternFill>
    </fill>
    <fill>
      <patternFill patternType="solid">
        <fgColor rgb="FFEAE7E1"/>
      </patternFill>
    </fill>
    <fill>
      <patternFill patternType="solid">
        <fgColor rgb="FFFFFFFF"/>
      </patternFill>
    </fill>
    <fill>
      <patternFill patternType="solid">
        <fgColor rgb="FFF5EBD9"/>
      </patternFill>
    </fill>
    <fill>
      <patternFill patternType="solid">
        <fgColor rgb="FFFDFBF8"/>
      </patternFill>
    </fill>
  </fills>
  <borders count="11">
    <border>
      <left/>
      <right/>
      <top/>
      <bottom/>
      <diagonal/>
    </border>
    <border>
      <left style="thin">
        <color rgb="FFE1DDD6"/>
      </left>
      <right/>
      <top/>
      <bottom/>
      <diagonal/>
    </border>
    <border>
      <left/>
      <right style="thin">
        <color rgb="FFE1DDD6"/>
      </right>
      <top/>
      <bottom/>
      <diagonal/>
    </border>
    <border>
      <left style="thin">
        <color rgb="FFE1DDD6"/>
      </left>
      <right/>
      <top/>
      <bottom style="thin">
        <color rgb="FFE1DDD6"/>
      </bottom>
      <diagonal/>
    </border>
    <border>
      <left/>
      <right/>
      <top/>
      <bottom style="thin">
        <color rgb="FFE1DDD6"/>
      </bottom>
      <diagonal/>
    </border>
    <border>
      <left/>
      <right style="thin">
        <color rgb="FFE1DDD6"/>
      </right>
      <top/>
      <bottom style="thin">
        <color rgb="FFE1DDD6"/>
      </bottom>
      <diagonal/>
    </border>
    <border>
      <left style="thin">
        <color rgb="FFE1DDD6"/>
      </left>
      <right style="thin">
        <color rgb="FFE1DDD6"/>
      </right>
      <top style="thin">
        <color rgb="FFE1DDD6"/>
      </top>
      <bottom style="thin">
        <color rgb="FFE1DDD6"/>
      </bottom>
      <diagonal/>
    </border>
    <border>
      <left style="thin">
        <color rgb="FFC9A96E"/>
      </left>
      <right style="thin">
        <color rgb="FFC9A96E"/>
      </right>
      <top style="thin">
        <color rgb="FFC9A96E"/>
      </top>
      <bottom style="thin">
        <color rgb="FFC9A96E"/>
      </bottom>
      <diagonal/>
    </border>
    <border>
      <left style="thin">
        <color rgb="FFD6E0E6"/>
      </left>
      <right style="thin">
        <color rgb="FFD6E0E6"/>
      </right>
      <top style="medium">
        <color rgb="FF2F4858"/>
      </top>
      <bottom style="thin">
        <color rgb="FFD6E0E6"/>
      </bottom>
      <diagonal/>
    </border>
    <border>
      <left style="thin">
        <color rgb="FF2F4858"/>
      </left>
      <right style="thin">
        <color rgb="FF2F4858"/>
      </right>
      <top style="thin">
        <color rgb="FF2F4858"/>
      </top>
      <bottom style="thin">
        <color rgb="FF2F4858"/>
      </bottom>
      <diagonal/>
    </border>
    <border>
      <left/>
      <right/>
      <top/>
      <bottom style="thin">
        <color rgb="FF2F485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9" fontId="7" fillId="7" borderId="1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0" xfId="0" applyFill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8" fillId="8" borderId="1" xfId="0" applyFont="1" applyFill="1" applyBorder="1" applyAlignment="1">
      <alignment vertical="center" indent="1"/>
    </xf>
    <xf numFmtId="164" fontId="9" fillId="8" borderId="0" xfId="0" applyNumberFormat="1" applyFont="1" applyFill="1" applyAlignment="1">
      <alignment horizontal="right" vertical="center" indent="1"/>
    </xf>
    <xf numFmtId="165" fontId="10" fillId="8" borderId="1" xfId="0" applyNumberFormat="1" applyFont="1" applyFill="1" applyBorder="1" applyAlignment="1">
      <alignment horizontal="center" vertical="center"/>
    </xf>
    <xf numFmtId="0" fontId="8" fillId="8" borderId="0" xfId="0" applyFont="1" applyFill="1" applyAlignment="1">
      <alignment vertical="center"/>
    </xf>
    <xf numFmtId="166" fontId="11" fillId="8" borderId="0" xfId="0" applyNumberFormat="1" applyFont="1" applyFill="1" applyAlignment="1">
      <alignment horizontal="right" vertical="center" indent="1"/>
    </xf>
    <xf numFmtId="0" fontId="10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8" borderId="6" xfId="0" applyFont="1" applyFill="1" applyBorder="1" applyAlignment="1">
      <alignment vertical="center" indent="1"/>
    </xf>
    <xf numFmtId="0" fontId="14" fillId="9" borderId="7" xfId="0" applyFont="1" applyFill="1" applyBorder="1" applyAlignment="1">
      <alignment vertical="center" indent="1"/>
    </xf>
    <xf numFmtId="0" fontId="15" fillId="2" borderId="0" xfId="0" applyFont="1" applyFill="1" applyAlignment="1">
      <alignment vertical="center" wrapText="1"/>
    </xf>
    <xf numFmtId="167" fontId="14" fillId="9" borderId="7" xfId="0" applyNumberFormat="1" applyFont="1" applyFill="1" applyBorder="1" applyAlignment="1">
      <alignment vertical="center" indent="1"/>
    </xf>
    <xf numFmtId="164" fontId="14" fillId="9" borderId="7" xfId="0" applyNumberFormat="1" applyFont="1" applyFill="1" applyBorder="1" applyAlignment="1">
      <alignment vertical="center" indent="1"/>
    </xf>
    <xf numFmtId="0" fontId="14" fillId="2" borderId="0" xfId="0" applyFont="1" applyFill="1"/>
    <xf numFmtId="0" fontId="16" fillId="3" borderId="0" xfId="0" applyFont="1" applyFill="1" applyAlignment="1">
      <alignment horizontal="center"/>
    </xf>
    <xf numFmtId="0" fontId="17" fillId="9" borderId="7" xfId="0" applyFont="1" applyFill="1" applyBorder="1" applyAlignment="1">
      <alignment vertical="center" indent="1"/>
    </xf>
    <xf numFmtId="164" fontId="17" fillId="9" borderId="7" xfId="0" applyNumberFormat="1" applyFont="1" applyFill="1" applyBorder="1" applyAlignment="1">
      <alignment horizontal="right"/>
    </xf>
    <xf numFmtId="0" fontId="18" fillId="6" borderId="8" xfId="0" applyFont="1" applyFill="1" applyBorder="1" applyAlignment="1">
      <alignment horizontal="left" vertical="center" indent="1"/>
    </xf>
    <xf numFmtId="164" fontId="18" fillId="6" borderId="8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top" wrapText="1"/>
    </xf>
    <xf numFmtId="0" fontId="16" fillId="3" borderId="9" xfId="0" applyFont="1" applyFill="1" applyBorder="1" applyAlignment="1">
      <alignment horizontal="center" vertical="center" wrapText="1"/>
    </xf>
    <xf numFmtId="165" fontId="17" fillId="9" borderId="6" xfId="0" applyNumberFormat="1" applyFont="1" applyFill="1" applyBorder="1" applyAlignment="1">
      <alignment horizontal="center" vertical="center" indent="1"/>
    </xf>
    <xf numFmtId="0" fontId="17" fillId="9" borderId="6" xfId="0" applyFont="1" applyFill="1" applyBorder="1" applyAlignment="1">
      <alignment horizontal="left" vertical="center"/>
    </xf>
    <xf numFmtId="0" fontId="17" fillId="9" borderId="6" xfId="0" applyFont="1" applyFill="1" applyBorder="1" applyAlignment="1">
      <alignment horizontal="center" vertical="center"/>
    </xf>
    <xf numFmtId="166" fontId="17" fillId="9" borderId="6" xfId="0" applyNumberFormat="1" applyFont="1" applyFill="1" applyBorder="1" applyAlignment="1">
      <alignment horizontal="right" vertical="center"/>
    </xf>
    <xf numFmtId="168" fontId="0" fillId="2" borderId="0" xfId="0" applyNumberFormat="1" applyFill="1"/>
    <xf numFmtId="168" fontId="16" fillId="3" borderId="9" xfId="0" applyNumberFormat="1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left" vertical="center" indent="1"/>
    </xf>
    <xf numFmtId="164" fontId="17" fillId="10" borderId="6" xfId="0" applyNumberFormat="1" applyFont="1" applyFill="1" applyBorder="1" applyAlignment="1">
      <alignment horizontal="right" vertical="center"/>
    </xf>
    <xf numFmtId="169" fontId="17" fillId="10" borderId="6" xfId="0" applyNumberFormat="1" applyFont="1" applyFill="1" applyBorder="1" applyAlignment="1">
      <alignment horizontal="right" vertical="center"/>
    </xf>
    <xf numFmtId="0" fontId="17" fillId="8" borderId="6" xfId="0" applyFont="1" applyFill="1" applyBorder="1" applyAlignment="1">
      <alignment horizontal="left" vertical="center" indent="1"/>
    </xf>
    <xf numFmtId="164" fontId="17" fillId="8" borderId="6" xfId="0" applyNumberFormat="1" applyFont="1" applyFill="1" applyBorder="1" applyAlignment="1">
      <alignment horizontal="right" vertical="center"/>
    </xf>
    <xf numFmtId="169" fontId="17" fillId="8" borderId="6" xfId="0" applyNumberFormat="1" applyFont="1" applyFill="1" applyBorder="1" applyAlignment="1">
      <alignment horizontal="right" vertical="center"/>
    </xf>
    <xf numFmtId="169" fontId="18" fillId="6" borderId="8" xfId="0" applyNumberFormat="1" applyFont="1" applyFill="1" applyBorder="1" applyAlignment="1">
      <alignment horizontal="right" vertical="center"/>
    </xf>
    <xf numFmtId="169" fontId="17" fillId="8" borderId="6" xfId="0" applyNumberFormat="1" applyFont="1" applyFill="1" applyBorder="1" applyAlignment="1">
      <alignment horizontal="right"/>
    </xf>
    <xf numFmtId="9" fontId="17" fillId="8" borderId="6" xfId="0" applyNumberFormat="1" applyFont="1" applyFill="1" applyBorder="1" applyAlignment="1">
      <alignment horizontal="right"/>
    </xf>
    <xf numFmtId="0" fontId="17" fillId="9" borderId="6" xfId="0" applyFont="1" applyFill="1" applyBorder="1" applyAlignment="1">
      <alignment horizontal="left" vertical="center" indent="1"/>
    </xf>
    <xf numFmtId="164" fontId="17" fillId="9" borderId="6" xfId="0" applyNumberFormat="1" applyFont="1" applyFill="1" applyBorder="1" applyAlignment="1">
      <alignment horizontal="right" vertical="center"/>
    </xf>
    <xf numFmtId="167" fontId="17" fillId="9" borderId="6" xfId="0" applyNumberFormat="1" applyFont="1" applyFill="1" applyBorder="1" applyAlignment="1">
      <alignment horizontal="center" vertical="center"/>
    </xf>
    <xf numFmtId="9" fontId="17" fillId="10" borderId="6" xfId="0" applyNumberFormat="1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9" fontId="17" fillId="8" borderId="6" xfId="0" applyNumberFormat="1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right" vertical="center"/>
    </xf>
    <xf numFmtId="9" fontId="18" fillId="6" borderId="8" xfId="0" applyNumberFormat="1" applyFont="1" applyFill="1" applyBorder="1" applyAlignment="1">
      <alignment horizontal="right" vertical="center"/>
    </xf>
    <xf numFmtId="165" fontId="17" fillId="10" borderId="6" xfId="0" applyNumberFormat="1" applyFont="1" applyFill="1" applyBorder="1" applyAlignment="1">
      <alignment horizontal="center" vertical="center"/>
    </xf>
    <xf numFmtId="165" fontId="17" fillId="8" borderId="6" xfId="0" applyNumberFormat="1" applyFont="1" applyFill="1" applyBorder="1" applyAlignment="1">
      <alignment horizontal="center" vertical="center"/>
    </xf>
    <xf numFmtId="0" fontId="19" fillId="8" borderId="10" xfId="0" applyFont="1" applyFill="1" applyBorder="1"/>
    <xf numFmtId="0" fontId="20" fillId="8" borderId="0" xfId="0" applyFont="1" applyFill="1" applyAlignment="1">
      <alignment vertical="top" wrapText="1" indent="1"/>
    </xf>
    <xf numFmtId="170" fontId="0" fillId="0" borderId="0" xfId="0" applyNumberFormat="1"/>
  </cellXfs>
  <cellStyles count="1">
    <cellStyle name="Normal" xfId="0" builtinId="0"/>
  </cellStyles>
  <dxfs count="10">
    <dxf>
      <font>
        <b/>
        <color rgb="FF8A5A00"/>
      </font>
      <fill>
        <patternFill patternType="solid">
          <fgColor rgb="FFFFFFFF"/>
        </patternFill>
      </fill>
    </dxf>
    <dxf>
      <font>
        <b/>
        <color rgb="FF2F6B3A"/>
      </font>
      <fill>
        <patternFill patternType="solid">
          <fgColor rgb="FFDCEBD8"/>
        </patternFill>
      </fill>
    </dxf>
    <dxf>
      <font>
        <color rgb="FF9B3B35"/>
      </font>
      <fill>
        <patternFill patternType="solid">
          <fgColor rgb="FFF3D4D2"/>
        </patternFill>
      </fill>
    </dxf>
    <dxf>
      <font>
        <color rgb="FF9B3B35"/>
      </font>
      <fill>
        <patternFill patternType="solid">
          <fgColor rgb="FFF3D4D2"/>
        </patternFill>
      </fill>
    </dxf>
    <dxf>
      <font>
        <color rgb="FF9B3B35"/>
      </font>
      <fill>
        <patternFill patternType="solid">
          <fgColor rgb="FFF3D4D2"/>
        </patternFill>
      </fill>
    </dxf>
    <dxf>
      <font>
        <color rgb="FF2F6B3A"/>
      </font>
      <fill>
        <patternFill patternType="solid">
          <fgColor rgb="FFDCEBD8"/>
        </patternFill>
      </fill>
    </dxf>
    <dxf>
      <font>
        <b/>
        <color rgb="FF2F6B3A"/>
      </font>
      <fill>
        <patternFill patternType="solid">
          <fgColor rgb="FFDCEBD8"/>
        </patternFill>
      </fill>
    </dxf>
    <dxf>
      <font>
        <color rgb="FF8A5A00"/>
      </font>
      <fill>
        <patternFill patternType="solid">
          <fgColor rgb="FFFBE8CC"/>
        </patternFill>
      </fill>
    </dxf>
    <dxf>
      <font>
        <b/>
        <color rgb="FF2F6B3A"/>
      </font>
      <fill>
        <patternFill patternType="solid">
          <fgColor rgb="FFDCEBD8"/>
        </patternFill>
      </fill>
    </dxf>
    <dxf>
      <font>
        <b/>
        <color rgb="FF8A5A00"/>
      </font>
      <fill>
        <patternFill patternType="solid">
          <fgColor rgb="FFFBE8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7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Budget</c:v>
          </c:tx>
          <c:spPr>
            <a:solidFill>
              <a:srgbClr val="D6E0E6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'Data'!$A$26:$A$37</c:f>
            </c:strRef>
          </c:cat>
          <c:val>
            <c:numRef>
              <c:f>'Data'!$B$26:$B$37</c:f>
            </c:numRef>
          </c:val>
        </c:ser>
        <c:ser>
          <c:idx val="1"/>
          <c:order val="1"/>
          <c:tx>
            <c:v>Actual</c:v>
          </c:tx>
          <c:spPr>
            <a:solidFill>
              <a:srgbClr val="2F4858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'Data'!$A$26:$A$37</c:f>
            </c:strRef>
          </c:cat>
          <c:val>
            <c:numRef>
              <c:f>'Data'!$C$26:$C$37</c:f>
            </c:numRef>
          </c:val>
        </c:ser>
        <c:gapWidth val="40"/>
        <c:overlap val="-15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txPr>
        <a:bodyPr/>
        <a:p>
          <a:pPr>
            <a:defRPr sz="700" b="0">
              <a:solidFill>
                <a:srgbClr val="3D3A37"/>
              </a:solidFill>
              <a:latin typeface="Arial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Income</c:v>
          </c:tx>
          <c:spPr>
            <a:solidFill>
              <a:srgbClr val="2F4858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'Data'!$A$12:$A$23</c:f>
            </c:strRef>
          </c:cat>
          <c:val>
            <c:numRef>
              <c:f>'Data'!$B$12:$B$23</c:f>
            </c:numRef>
          </c:val>
        </c:ser>
        <c:ser>
          <c:idx val="1"/>
          <c:order val="1"/>
          <c:tx>
            <c:v>Expenses</c:v>
          </c:tx>
          <c:spPr>
            <a:solidFill>
              <a:srgbClr val="C9A96E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'Data'!$A$12:$A$23</c:f>
            </c:strRef>
          </c:cat>
          <c:val>
            <c:numRef>
              <c:f>'Data'!$C$12:$C$23</c:f>
            </c:numRef>
          </c:val>
        </c:ser>
        <c:gapWidth val="60"/>
        <c:overlap val="-10"/>
        <c:axId val="111"/>
        <c:axId val="222"/>
      </c:barChart>
      <c:catAx>
        <c:axId val="111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l"/>
        <c:majorGridlines>
          <c:spPr>
            <a:ln w="6350">
              <a:solidFill>
                <a:srgbClr val="EDE8E1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txPr>
        <a:bodyPr/>
        <a:p>
          <a:pPr>
            <a:defRPr sz="700" b="0">
              <a:solidFill>
                <a:srgbClr val="3D3A37"/>
              </a:solidFill>
              <a:latin typeface="Arial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F4858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C9A96E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8FA68E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B5654A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7B5C86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3F7D7B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5B7DB1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C7A2A2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A4B39F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E9B872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D6E0E6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B94A48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E8A87C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CFC2A9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B4A08C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EDE7DF"/>
              </a:solidFill>
              <a:ln w="12700">
                <a:solidFill>
                  <a:srgbClr val="FFFFFF"/>
                </a:solidFill>
              </a:ln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'Data'!$A$26:$A$37</c:f>
            </c:strRef>
          </c:cat>
          <c:val>
            <c:numRef>
              <c:f>'Data'!$C$26:$C$37</c:f>
            </c:numRef>
          </c:val>
        </c:ser>
        <c:firstSliceAng val="0"/>
        <c:holeSize val="55"/>
      </c:doughnutChart>
      <c:spPr>
        <a:noFill/>
        <a:ln>
          <a:noFill/>
        </a:ln>
      </c:spPr>
    </c:plotArea>
    <c:legend>
      <c:legendPos val="r"/>
      <c:overlay val="0"/>
      <c:txPr>
        <a:bodyPr/>
        <a:p>
          <a:pPr>
            <a:defRPr sz="650" b="0">
              <a:solidFill>
                <a:srgbClr val="3D3A37"/>
              </a:solidFill>
              <a:latin typeface="Arial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Progress</c:v>
          </c:tx>
          <c:spPr>
            <a:solidFill>
              <a:srgbClr val="C9A96E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'Data'!$A$44:$A$48</c:f>
            </c:strRef>
          </c:cat>
          <c:val>
            <c:numRef>
              <c:f>'Data'!$B$44:$B$48</c:f>
            </c:numRef>
          </c:val>
        </c:ser>
        <c:gapWidth val="50"/>
        <c:overlap val="-10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10</xdr:row>
      <xdr:rowOff>0</xdr:rowOff>
    </xdr:from>
    <xdr:to>
      <xdr:col>26</xdr:col>
      <xdr:colOff>0</xdr:colOff>
      <xdr:row>22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0</xdr:colOff>
      <xdr:row>24</xdr:row>
      <xdr:rowOff>0</xdr:rowOff>
    </xdr:from>
    <xdr:to>
      <xdr:col>26</xdr:col>
      <xdr:colOff>0</xdr:colOff>
      <xdr:row>38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40</xdr:row>
      <xdr:rowOff>0</xdr:rowOff>
    </xdr:from>
    <xdr:to>
      <xdr:col>14</xdr:col>
      <xdr:colOff>0</xdr:colOff>
      <xdr:row>48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A96E"/>
  </sheetPr>
  <dimension ref="A1:H4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26" customWidth="1"/>
    <col min="3" max="3" width="22" customWidth="1"/>
    <col min="4" max="4" width="3" customWidth="1"/>
    <col min="5" max="5" width="52" customWidth="1"/>
  </cols>
  <sheetData>
    <row r="1" ht="10" customHeight="1" spans="1:8" x14ac:dyDescent="0.25">
      <c r="A1" s="1"/>
      <c r="B1" s="1"/>
      <c r="C1" s="1"/>
      <c r="D1" s="1"/>
      <c r="E1" s="1"/>
      <c r="F1" s="1"/>
      <c r="G1" s="1"/>
      <c r="H1" s="1"/>
    </row>
    <row r="2" ht="34" customHeight="1" spans="1:8" x14ac:dyDescent="0.25">
      <c r="A2" s="1"/>
      <c r="B2" s="21" t="s">
        <v>11</v>
      </c>
      <c r="C2" s="21"/>
      <c r="D2" s="21"/>
      <c r="E2" s="21"/>
      <c r="F2" s="1"/>
      <c r="G2" s="1"/>
      <c r="H2" s="1"/>
    </row>
    <row r="3" ht="16" customHeight="1" spans="1:8" x14ac:dyDescent="0.25">
      <c r="A3" s="1"/>
      <c r="B3" s="22" t="s">
        <v>12</v>
      </c>
      <c r="C3" s="22"/>
      <c r="D3" s="22"/>
      <c r="E3" s="22"/>
      <c r="F3" s="1"/>
      <c r="G3" s="1"/>
      <c r="H3" s="1"/>
    </row>
    <row r="4" ht="10" customHeight="1" spans="1:8" x14ac:dyDescent="0.25">
      <c r="A4" s="1"/>
      <c r="B4" s="1"/>
      <c r="C4" s="1"/>
      <c r="D4" s="1"/>
      <c r="E4" s="1"/>
      <c r="F4" s="1"/>
      <c r="G4" s="1"/>
      <c r="H4" s="1"/>
    </row>
    <row r="5" ht="22" customHeight="1" spans="1:8" x14ac:dyDescent="0.25">
      <c r="A5" s="1"/>
      <c r="B5" s="23" t="s">
        <v>13</v>
      </c>
      <c r="C5" s="24" t="s">
        <v>14</v>
      </c>
      <c r="D5" s="1"/>
      <c r="E5" s="25" t="s">
        <v>15</v>
      </c>
      <c r="F5" s="1"/>
      <c r="G5" s="1"/>
      <c r="H5" s="1"/>
    </row>
    <row r="6" ht="22" customHeight="1" spans="1:8" x14ac:dyDescent="0.25">
      <c r="A6" s="1"/>
      <c r="B6" s="23" t="s">
        <v>16</v>
      </c>
      <c r="C6" s="24" t="s">
        <v>17</v>
      </c>
      <c r="D6" s="1"/>
      <c r="E6" s="25" t="s">
        <v>18</v>
      </c>
      <c r="F6" s="1"/>
      <c r="G6" s="1"/>
      <c r="H6" s="1"/>
    </row>
    <row r="7" ht="22" customHeight="1" spans="1:8" x14ac:dyDescent="0.25">
      <c r="A7" s="1"/>
      <c r="B7" s="23" t="s">
        <v>19</v>
      </c>
      <c r="C7" s="26">
        <v>46235</v>
      </c>
      <c r="D7" s="1"/>
      <c r="E7" s="25" t="s">
        <v>20</v>
      </c>
      <c r="F7" s="1"/>
      <c r="G7" s="1"/>
      <c r="H7" s="1"/>
    </row>
    <row r="8" ht="22" customHeight="1" spans="1:8" x14ac:dyDescent="0.25">
      <c r="A8" s="1"/>
      <c r="B8" s="23" t="s">
        <v>21</v>
      </c>
      <c r="C8" s="27">
        <v>5200</v>
      </c>
      <c r="D8" s="1"/>
      <c r="E8" s="25" t="s">
        <v>22</v>
      </c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ht="20" customHeight="1" spans="1:8" x14ac:dyDescent="0.25">
      <c r="A11" s="1"/>
      <c r="B11" s="28" t="s">
        <v>23</v>
      </c>
      <c r="C11" s="1"/>
      <c r="D11" s="1"/>
      <c r="E11" s="1"/>
      <c r="F11" s="1"/>
      <c r="G11" s="1"/>
      <c r="H11" s="1"/>
    </row>
    <row r="12" spans="1:8" x14ac:dyDescent="0.25">
      <c r="A12" s="1"/>
      <c r="B12" s="29" t="s">
        <v>24</v>
      </c>
      <c r="C12" s="29" t="s">
        <v>25</v>
      </c>
      <c r="D12" s="1"/>
      <c r="E12" s="1"/>
      <c r="F12" s="1"/>
      <c r="G12" s="1"/>
      <c r="H12" s="1"/>
    </row>
    <row r="13" spans="1:8" x14ac:dyDescent="0.25">
      <c r="A13" s="1"/>
      <c r="B13" s="30" t="s">
        <v>26</v>
      </c>
      <c r="C13" s="31">
        <v>1500</v>
      </c>
      <c r="D13" s="1"/>
      <c r="E13" s="1"/>
      <c r="F13" s="1"/>
      <c r="G13" s="1"/>
      <c r="H13" s="1"/>
    </row>
    <row r="14" spans="1:8" x14ac:dyDescent="0.25">
      <c r="A14" s="1"/>
      <c r="B14" s="30" t="s">
        <v>27</v>
      </c>
      <c r="C14" s="31">
        <v>220</v>
      </c>
      <c r="D14" s="1"/>
      <c r="E14" s="1"/>
      <c r="F14" s="1"/>
      <c r="G14" s="1"/>
      <c r="H14" s="1"/>
    </row>
    <row r="15" spans="1:8" x14ac:dyDescent="0.25">
      <c r="A15" s="1"/>
      <c r="B15" s="30" t="s">
        <v>28</v>
      </c>
      <c r="C15" s="31">
        <v>550</v>
      </c>
      <c r="D15" s="1"/>
      <c r="E15" s="1"/>
      <c r="F15" s="1"/>
      <c r="G15" s="1"/>
      <c r="H15" s="1"/>
    </row>
    <row r="16" spans="1:8" x14ac:dyDescent="0.25">
      <c r="A16" s="1"/>
      <c r="B16" s="30" t="s">
        <v>29</v>
      </c>
      <c r="C16" s="31">
        <v>260</v>
      </c>
      <c r="D16" s="1"/>
      <c r="E16" s="1"/>
      <c r="F16" s="1"/>
      <c r="G16" s="1"/>
      <c r="H16" s="1"/>
    </row>
    <row r="17" spans="1:8" x14ac:dyDescent="0.25">
      <c r="A17" s="1"/>
      <c r="B17" s="30" t="s">
        <v>30</v>
      </c>
      <c r="C17" s="31">
        <v>180</v>
      </c>
      <c r="D17" s="1"/>
      <c r="E17" s="1"/>
      <c r="F17" s="1"/>
      <c r="G17" s="1"/>
      <c r="H17" s="1"/>
    </row>
    <row r="18" spans="1:8" x14ac:dyDescent="0.25">
      <c r="A18" s="1"/>
      <c r="B18" s="30" t="s">
        <v>31</v>
      </c>
      <c r="C18" s="31">
        <v>120</v>
      </c>
      <c r="D18" s="1"/>
      <c r="E18" s="1"/>
      <c r="F18" s="1"/>
      <c r="G18" s="1"/>
      <c r="H18" s="1"/>
    </row>
    <row r="19" spans="1:8" x14ac:dyDescent="0.25">
      <c r="A19" s="1"/>
      <c r="B19" s="30" t="s">
        <v>32</v>
      </c>
      <c r="C19" s="31">
        <v>250</v>
      </c>
      <c r="D19" s="1"/>
      <c r="E19" s="1"/>
      <c r="F19" s="1"/>
      <c r="G19" s="1"/>
      <c r="H19" s="1"/>
    </row>
    <row r="20" spans="1:8" x14ac:dyDescent="0.25">
      <c r="A20" s="1"/>
      <c r="B20" s="30" t="s">
        <v>33</v>
      </c>
      <c r="C20" s="31">
        <v>120</v>
      </c>
      <c r="D20" s="1"/>
      <c r="E20" s="1"/>
      <c r="F20" s="1"/>
      <c r="G20" s="1"/>
      <c r="H20" s="1"/>
    </row>
    <row r="21" spans="1:8" x14ac:dyDescent="0.25">
      <c r="A21" s="1"/>
      <c r="B21" s="30" t="s">
        <v>34</v>
      </c>
      <c r="C21" s="31">
        <v>200</v>
      </c>
      <c r="D21" s="1"/>
      <c r="E21" s="1"/>
      <c r="F21" s="1"/>
      <c r="G21" s="1"/>
      <c r="H21" s="1"/>
    </row>
    <row r="22" spans="1:8" x14ac:dyDescent="0.25">
      <c r="A22" s="1"/>
      <c r="B22" s="30" t="s">
        <v>35</v>
      </c>
      <c r="C22" s="31">
        <v>60</v>
      </c>
      <c r="D22" s="1"/>
      <c r="E22" s="1"/>
      <c r="F22" s="1"/>
      <c r="G22" s="1"/>
      <c r="H22" s="1"/>
    </row>
    <row r="23" spans="1:8" x14ac:dyDescent="0.25">
      <c r="A23" s="1"/>
      <c r="B23" s="30" t="s">
        <v>36</v>
      </c>
      <c r="C23" s="31">
        <v>800</v>
      </c>
      <c r="D23" s="1"/>
      <c r="E23" s="1"/>
      <c r="F23" s="1"/>
      <c r="G23" s="1"/>
      <c r="H23" s="1"/>
    </row>
    <row r="24" spans="1:8" x14ac:dyDescent="0.25">
      <c r="A24" s="1"/>
      <c r="B24" s="30" t="s">
        <v>37</v>
      </c>
      <c r="C24" s="31">
        <v>150</v>
      </c>
      <c r="D24" s="1"/>
      <c r="E24" s="1"/>
      <c r="F24" s="1"/>
      <c r="G24" s="1"/>
      <c r="H24" s="1"/>
    </row>
    <row r="25" spans="1:8" x14ac:dyDescent="0.25">
      <c r="A25" s="1"/>
      <c r="B25" s="30"/>
      <c r="C25" s="31"/>
      <c r="D25" s="1"/>
      <c r="E25" s="1"/>
      <c r="F25" s="1"/>
      <c r="G25" s="1"/>
      <c r="H25" s="1"/>
    </row>
    <row r="26" spans="1:8" x14ac:dyDescent="0.25">
      <c r="A26" s="1"/>
      <c r="B26" s="30"/>
      <c r="C26" s="31"/>
      <c r="D26" s="1"/>
      <c r="E26" s="1"/>
      <c r="F26" s="1"/>
      <c r="G26" s="1"/>
      <c r="H26" s="1"/>
    </row>
    <row r="27" spans="1:8" x14ac:dyDescent="0.25">
      <c r="A27" s="1"/>
      <c r="B27" s="30"/>
      <c r="C27" s="31"/>
      <c r="D27" s="1"/>
      <c r="E27" s="1"/>
      <c r="F27" s="1"/>
      <c r="G27" s="1"/>
      <c r="H27" s="1"/>
    </row>
    <row r="28" spans="1:8" x14ac:dyDescent="0.25">
      <c r="A28" s="1"/>
      <c r="B28" s="30"/>
      <c r="C28" s="31"/>
      <c r="D28" s="1"/>
      <c r="E28" s="1"/>
      <c r="F28" s="1"/>
      <c r="G28" s="1"/>
      <c r="H28" s="1"/>
    </row>
    <row r="29" ht="22" customHeight="1" spans="1:8" x14ac:dyDescent="0.25">
      <c r="A29" s="1"/>
      <c r="B29" s="32" t="s">
        <v>38</v>
      </c>
      <c r="C29" s="33">
        <f>SUM(C13:C28)</f>
      </c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34" t="s">
        <v>39</v>
      </c>
      <c r="C31" s="34"/>
      <c r="D31" s="34"/>
      <c r="E31" s="34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</sheetData>
  <mergeCells count="3">
    <mergeCell ref="B2:E2"/>
    <mergeCell ref="B3:E3"/>
    <mergeCell ref="B31:E3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858"/>
  </sheetPr>
  <dimension ref="A1:K3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2" customWidth="1"/>
    <col min="3" max="3" width="30" customWidth="1"/>
    <col min="4" max="4" width="20" customWidth="1"/>
    <col min="5" max="5" width="11" customWidth="1"/>
    <col min="6" max="6" width="13" customWidth="1"/>
    <col min="7" max="7" width="14" customWidth="1"/>
    <col min="8" max="8" width="30" customWidth="1"/>
    <col min="9" max="9" width="9" hidden="1" customWidth="1"/>
    <col min="10" max="10" width="9" hidden="1" customWidth="1"/>
    <col min="11" max="11" width="9" hidden="1" customWidth="1"/>
  </cols>
  <sheetData>
    <row r="1" ht="10" customHeight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 x14ac:dyDescent="0.25">
      <c r="A2" s="1"/>
      <c r="B2" s="21" t="s">
        <v>40</v>
      </c>
      <c r="C2" s="21"/>
      <c r="D2" s="21"/>
      <c r="E2" s="21"/>
      <c r="F2" s="21"/>
      <c r="G2" s="21"/>
      <c r="H2" s="21"/>
      <c r="I2" s="21"/>
      <c r="J2" s="1"/>
    </row>
    <row r="3" ht="16" customHeight="1" spans="1:10" x14ac:dyDescent="0.25">
      <c r="A3" s="1"/>
      <c r="B3" s="22" t="s">
        <v>41</v>
      </c>
      <c r="C3" s="22"/>
      <c r="D3" s="22"/>
      <c r="E3" s="22"/>
      <c r="F3" s="22"/>
      <c r="G3" s="22"/>
      <c r="H3" s="22"/>
      <c r="I3" s="22"/>
      <c r="J3" s="1"/>
    </row>
    <row r="4" ht="10" customHeight="1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ht="26" customHeight="1" spans="1:10" x14ac:dyDescent="0.25">
      <c r="A5" s="1"/>
      <c r="B5" s="35" t="s">
        <v>42</v>
      </c>
      <c r="C5" s="35" t="s">
        <v>43</v>
      </c>
      <c r="D5" s="35" t="s">
        <v>24</v>
      </c>
      <c r="E5" s="35" t="s">
        <v>44</v>
      </c>
      <c r="F5" s="35" t="s">
        <v>45</v>
      </c>
      <c r="G5" s="35" t="s">
        <v>46</v>
      </c>
      <c r="H5" s="35" t="s">
        <v>47</v>
      </c>
      <c r="I5" s="1"/>
      <c r="J5" s="1"/>
    </row>
    <row r="6" ht="18" customHeight="1" spans="1:11" x14ac:dyDescent="0.25">
      <c r="A6" s="1"/>
      <c r="B6" s="36">
        <v>46235</v>
      </c>
      <c r="C6" s="37" t="s">
        <v>48</v>
      </c>
      <c r="D6" s="37" t="s">
        <v>37</v>
      </c>
      <c r="E6" s="38" t="s">
        <v>49</v>
      </c>
      <c r="F6" s="39">
        <v>5200</v>
      </c>
      <c r="G6" s="38" t="s">
        <v>50</v>
      </c>
      <c r="H6" s="37"/>
      <c r="I6" s="40">
        <f>IF(B6="","",DATE(YEAR(B6),MONTH(B6),1))</f>
      </c>
      <c r="J6" s="1">
        <f>IF(OR(B6="",E6&lt;&gt;"Expense"),"",F6)</f>
      </c>
      <c r="K6">
        <f>IF(AND(I6&lt;&gt;"",I6=Data!$B$2,E6="Expense"),F6+ROW()/1000000,"")</f>
      </c>
    </row>
    <row r="7" ht="18" customHeight="1" spans="1:11" x14ac:dyDescent="0.25">
      <c r="A7" s="1"/>
      <c r="B7" s="36">
        <v>46235</v>
      </c>
      <c r="C7" s="37" t="s">
        <v>51</v>
      </c>
      <c r="D7" s="37" t="s">
        <v>26</v>
      </c>
      <c r="E7" s="38" t="s">
        <v>52</v>
      </c>
      <c r="F7" s="39">
        <v>1500</v>
      </c>
      <c r="G7" s="38" t="s">
        <v>50</v>
      </c>
      <c r="H7" s="37"/>
      <c r="I7" s="40">
        <f>IF(B7="","",DATE(YEAR(B7),MONTH(B7),1))</f>
      </c>
      <c r="J7" s="1">
        <f>IF(OR(B7="",E7&lt;&gt;"Expense"),"",F7)</f>
      </c>
      <c r="K7">
        <f>IF(AND(I7&lt;&gt;"",I7=Data!$B$2,E7="Expense"),F7+ROW()/1000000,"")</f>
      </c>
    </row>
    <row r="8" ht="18" customHeight="1" spans="1:11" x14ac:dyDescent="0.25">
      <c r="A8" s="1"/>
      <c r="B8" s="36">
        <v>46237</v>
      </c>
      <c r="C8" s="37" t="s">
        <v>53</v>
      </c>
      <c r="D8" s="37" t="s">
        <v>27</v>
      </c>
      <c r="E8" s="38" t="s">
        <v>52</v>
      </c>
      <c r="F8" s="39">
        <v>214.3</v>
      </c>
      <c r="G8" s="38" t="s">
        <v>50</v>
      </c>
      <c r="H8" s="37"/>
      <c r="I8" s="40">
        <f>IF(B8="","",DATE(YEAR(B8),MONTH(B8),1))</f>
      </c>
      <c r="J8" s="1">
        <f>IF(OR(B8="",E8&lt;&gt;"Expense"),"",F8)</f>
      </c>
      <c r="K8">
        <f>IF(AND(I8&lt;&gt;"",I8=Data!$B$2,E8="Expense"),F8+ROW()/1000000,"")</f>
      </c>
    </row>
    <row r="9" ht="18" customHeight="1" spans="1:11" x14ac:dyDescent="0.25">
      <c r="A9" s="1"/>
      <c r="B9" s="36">
        <v>46239</v>
      </c>
      <c r="C9" s="37" t="s">
        <v>54</v>
      </c>
      <c r="D9" s="37" t="s">
        <v>28</v>
      </c>
      <c r="E9" s="38" t="s">
        <v>52</v>
      </c>
      <c r="F9" s="39">
        <v>132.8</v>
      </c>
      <c r="G9" s="38" t="s">
        <v>55</v>
      </c>
      <c r="H9" s="37"/>
      <c r="I9" s="40">
        <f>IF(B9="","",DATE(YEAR(B9),MONTH(B9),1))</f>
      </c>
      <c r="J9" s="1">
        <f>IF(OR(B9="",E9&lt;&gt;"Expense"),"",F9)</f>
      </c>
      <c r="K9">
        <f>IF(AND(I9&lt;&gt;"",I9=Data!$B$2,E9="Expense"),F9+ROW()/1000000,"")</f>
      </c>
    </row>
    <row r="10" ht="18" customHeight="1" spans="1:11" x14ac:dyDescent="0.25">
      <c r="A10" s="1"/>
      <c r="B10" s="36">
        <v>46241</v>
      </c>
      <c r="C10" s="37" t="s">
        <v>56</v>
      </c>
      <c r="D10" s="37" t="s">
        <v>29</v>
      </c>
      <c r="E10" s="38" t="s">
        <v>52</v>
      </c>
      <c r="F10" s="39">
        <v>62</v>
      </c>
      <c r="G10" s="38" t="s">
        <v>55</v>
      </c>
      <c r="H10" s="37"/>
      <c r="I10" s="40">
        <f>IF(B10="","",DATE(YEAR(B10),MONTH(B10),1))</f>
      </c>
      <c r="J10" s="1">
        <f>IF(OR(B10="",E10&lt;&gt;"Expense"),"",F10)</f>
      </c>
      <c r="K10">
        <f>IF(AND(I10&lt;&gt;"",I10=Data!$B$2,E10="Expense"),F10+ROW()/1000000,"")</f>
      </c>
    </row>
    <row r="11" ht="18" customHeight="1" spans="1:11" x14ac:dyDescent="0.25">
      <c r="A11" s="1"/>
      <c r="B11" s="36">
        <v>46242</v>
      </c>
      <c r="C11" s="37" t="s">
        <v>57</v>
      </c>
      <c r="D11" s="37" t="s">
        <v>35</v>
      </c>
      <c r="E11" s="38" t="s">
        <v>52</v>
      </c>
      <c r="F11" s="39">
        <v>27.99</v>
      </c>
      <c r="G11" s="38" t="s">
        <v>55</v>
      </c>
      <c r="H11" s="37"/>
      <c r="I11" s="40">
        <f>IF(B11="","",DATE(YEAR(B11),MONTH(B11),1))</f>
      </c>
      <c r="J11" s="1">
        <f>IF(OR(B11="",E11&lt;&gt;"Expense"),"",F11)</f>
      </c>
      <c r="K11">
        <f>IF(AND(I11&lt;&gt;"",I11=Data!$B$2,E11="Expense"),F11+ROW()/1000000,"")</f>
      </c>
    </row>
    <row r="12" ht="18" customHeight="1" spans="1:11" x14ac:dyDescent="0.25">
      <c r="A12" s="1"/>
      <c r="B12" s="36">
        <v>46243</v>
      </c>
      <c r="C12" s="37" t="s">
        <v>58</v>
      </c>
      <c r="D12" s="37" t="s">
        <v>36</v>
      </c>
      <c r="E12" s="38" t="s">
        <v>52</v>
      </c>
      <c r="F12" s="39">
        <v>800</v>
      </c>
      <c r="G12" s="38" t="s">
        <v>59</v>
      </c>
      <c r="H12" s="37"/>
      <c r="I12" s="40">
        <f>IF(B12="","",DATE(YEAR(B12),MONTH(B12),1))</f>
      </c>
      <c r="J12" s="1">
        <f>IF(OR(B12="",E12&lt;&gt;"Expense"),"",F12)</f>
      </c>
      <c r="K12">
        <f>IF(AND(I12&lt;&gt;"",I12=Data!$B$2,E12="Expense"),F12+ROW()/1000000,"")</f>
      </c>
    </row>
    <row r="13" ht="18" customHeight="1" spans="1:11" x14ac:dyDescent="0.25">
      <c r="A13" s="1"/>
      <c r="B13" s="36">
        <v>46246</v>
      </c>
      <c r="C13" s="37" t="s">
        <v>54</v>
      </c>
      <c r="D13" s="37" t="s">
        <v>28</v>
      </c>
      <c r="E13" s="38" t="s">
        <v>52</v>
      </c>
      <c r="F13" s="39">
        <v>141.2</v>
      </c>
      <c r="G13" s="38" t="s">
        <v>55</v>
      </c>
      <c r="H13" s="37"/>
      <c r="I13" s="40">
        <f>IF(B13="","",DATE(YEAR(B13),MONTH(B13),1))</f>
      </c>
      <c r="J13" s="1">
        <f>IF(OR(B13="",E13&lt;&gt;"Expense"),"",F13)</f>
      </c>
      <c r="K13">
        <f>IF(AND(I13&lt;&gt;"",I13=Data!$B$2,E13="Expense"),F13+ROW()/1000000,"")</f>
      </c>
    </row>
    <row r="14" ht="18" customHeight="1" spans="1:11" x14ac:dyDescent="0.25">
      <c r="A14" s="1"/>
      <c r="B14" s="36">
        <v>46247</v>
      </c>
      <c r="C14" s="37" t="s">
        <v>60</v>
      </c>
      <c r="D14" s="37" t="s">
        <v>32</v>
      </c>
      <c r="E14" s="38" t="s">
        <v>52</v>
      </c>
      <c r="F14" s="39">
        <v>68.5</v>
      </c>
      <c r="G14" s="38" t="s">
        <v>55</v>
      </c>
      <c r="H14" s="37"/>
      <c r="I14" s="40">
        <f>IF(B14="","",DATE(YEAR(B14),MONTH(B14),1))</f>
      </c>
      <c r="J14" s="1">
        <f>IF(OR(B14="",E14&lt;&gt;"Expense"),"",F14)</f>
      </c>
      <c r="K14">
        <f>IF(AND(I14&lt;&gt;"",I14=Data!$B$2,E14="Expense"),F14+ROW()/1000000,"")</f>
      </c>
    </row>
    <row r="15" ht="18" customHeight="1" spans="1:11" x14ac:dyDescent="0.25">
      <c r="A15" s="1"/>
      <c r="B15" s="36">
        <v>46249</v>
      </c>
      <c r="C15" s="37" t="s">
        <v>61</v>
      </c>
      <c r="D15" s="37" t="s">
        <v>30</v>
      </c>
      <c r="E15" s="38" t="s">
        <v>52</v>
      </c>
      <c r="F15" s="39">
        <v>180</v>
      </c>
      <c r="G15" s="38" t="s">
        <v>50</v>
      </c>
      <c r="H15" s="37"/>
      <c r="I15" s="40">
        <f>IF(B15="","",DATE(YEAR(B15),MONTH(B15),1))</f>
      </c>
      <c r="J15" s="1">
        <f>IF(OR(B15="",E15&lt;&gt;"Expense"),"",F15)</f>
      </c>
      <c r="K15">
        <f>IF(AND(I15&lt;&gt;"",I15=Data!$B$2,E15="Expense"),F15+ROW()/1000000,"")</f>
      </c>
    </row>
    <row r="16" ht="18" customHeight="1" spans="1:11" x14ac:dyDescent="0.25">
      <c r="A16" s="1"/>
      <c r="B16" s="36">
        <v>46252</v>
      </c>
      <c r="C16" s="37" t="s">
        <v>62</v>
      </c>
      <c r="D16" s="37" t="s">
        <v>31</v>
      </c>
      <c r="E16" s="38" t="s">
        <v>52</v>
      </c>
      <c r="F16" s="39">
        <v>34.6</v>
      </c>
      <c r="G16" s="38" t="s">
        <v>63</v>
      </c>
      <c r="H16" s="37"/>
      <c r="I16" s="40">
        <f>IF(B16="","",DATE(YEAR(B16),MONTH(B16),1))</f>
      </c>
      <c r="J16" s="1">
        <f>IF(OR(B16="",E16&lt;&gt;"Expense"),"",F16)</f>
      </c>
      <c r="K16">
        <f>IF(AND(I16&lt;&gt;"",I16=Data!$B$2,E16="Expense"),F16+ROW()/1000000,"")</f>
      </c>
    </row>
    <row r="17" ht="18" customHeight="1" spans="1:11" x14ac:dyDescent="0.25">
      <c r="A17" s="1"/>
      <c r="B17" s="36">
        <v>46253</v>
      </c>
      <c r="C17" s="37" t="s">
        <v>54</v>
      </c>
      <c r="D17" s="37" t="s">
        <v>28</v>
      </c>
      <c r="E17" s="38" t="s">
        <v>52</v>
      </c>
      <c r="F17" s="39">
        <v>128.4</v>
      </c>
      <c r="G17" s="38" t="s">
        <v>55</v>
      </c>
      <c r="H17" s="37"/>
      <c r="I17" s="40">
        <f>IF(B17="","",DATE(YEAR(B17),MONTH(B17),1))</f>
      </c>
      <c r="J17" s="1">
        <f>IF(OR(B17="",E17&lt;&gt;"Expense"),"",F17)</f>
      </c>
      <c r="K17">
        <f>IF(AND(I17&lt;&gt;"",I17=Data!$B$2,E17="Expense"),F17+ROW()/1000000,"")</f>
      </c>
    </row>
    <row r="18" ht="18" customHeight="1" spans="1:11" x14ac:dyDescent="0.25">
      <c r="A18" s="1"/>
      <c r="B18" s="36">
        <v>46255</v>
      </c>
      <c r="C18" s="37" t="s">
        <v>64</v>
      </c>
      <c r="D18" s="37" t="s">
        <v>33</v>
      </c>
      <c r="E18" s="38" t="s">
        <v>52</v>
      </c>
      <c r="F18" s="39">
        <v>95</v>
      </c>
      <c r="G18" s="38" t="s">
        <v>55</v>
      </c>
      <c r="H18" s="37"/>
      <c r="I18" s="40">
        <f>IF(B18="","",DATE(YEAR(B18),MONTH(B18),1))</f>
      </c>
      <c r="J18" s="1">
        <f>IF(OR(B18="",E18&lt;&gt;"Expense"),"",F18)</f>
      </c>
      <c r="K18">
        <f>IF(AND(I18&lt;&gt;"",I18=Data!$B$2,E18="Expense"),F18+ROW()/1000000,"")</f>
      </c>
    </row>
    <row r="19" ht="18" customHeight="1" spans="1:11" x14ac:dyDescent="0.25">
      <c r="A19" s="1"/>
      <c r="B19" s="36">
        <v>46258</v>
      </c>
      <c r="C19" s="37" t="s">
        <v>65</v>
      </c>
      <c r="D19" s="37" t="s">
        <v>34</v>
      </c>
      <c r="E19" s="38" t="s">
        <v>52</v>
      </c>
      <c r="F19" s="39">
        <v>119</v>
      </c>
      <c r="G19" s="38" t="s">
        <v>55</v>
      </c>
      <c r="H19" s="37"/>
      <c r="I19" s="40">
        <f>IF(B19="","",DATE(YEAR(B19),MONTH(B19),1))</f>
      </c>
      <c r="J19" s="1">
        <f>IF(OR(B19="",E19&lt;&gt;"Expense"),"",F19)</f>
      </c>
      <c r="K19">
        <f>IF(AND(I19&lt;&gt;"",I19=Data!$B$2,E19="Expense"),F19+ROW()/1000000,"")</f>
      </c>
    </row>
    <row r="20" ht="18" customHeight="1" spans="1:11" x14ac:dyDescent="0.25">
      <c r="A20" s="1"/>
      <c r="B20" s="36">
        <v>46260</v>
      </c>
      <c r="C20" s="37" t="s">
        <v>54</v>
      </c>
      <c r="D20" s="37" t="s">
        <v>28</v>
      </c>
      <c r="E20" s="38" t="s">
        <v>52</v>
      </c>
      <c r="F20" s="39">
        <v>136.7</v>
      </c>
      <c r="G20" s="38" t="s">
        <v>55</v>
      </c>
      <c r="H20" s="37"/>
      <c r="I20" s="40">
        <f>IF(B20="","",DATE(YEAR(B20),MONTH(B20),1))</f>
      </c>
      <c r="J20" s="1">
        <f>IF(OR(B20="",E20&lt;&gt;"Expense"),"",F20)</f>
      </c>
      <c r="K20">
        <f>IF(AND(I20&lt;&gt;"",I20=Data!$B$2,E20="Expense"),F20+ROW()/1000000,"")</f>
      </c>
    </row>
    <row r="21" ht="18" customHeight="1" spans="1:11" x14ac:dyDescent="0.25">
      <c r="A21" s="1"/>
      <c r="B21" s="36">
        <v>46266</v>
      </c>
      <c r="C21" s="37" t="s">
        <v>48</v>
      </c>
      <c r="D21" s="37" t="s">
        <v>37</v>
      </c>
      <c r="E21" s="38" t="s">
        <v>49</v>
      </c>
      <c r="F21" s="39">
        <v>5200</v>
      </c>
      <c r="G21" s="38" t="s">
        <v>50</v>
      </c>
      <c r="H21" s="37"/>
      <c r="I21" s="40">
        <f>IF(B21="","",DATE(YEAR(B21),MONTH(B21),1))</f>
      </c>
      <c r="J21" s="1">
        <f>IF(OR(B21="",E21&lt;&gt;"Expense"),"",F21)</f>
      </c>
      <c r="K21">
        <f>IF(AND(I21&lt;&gt;"",I21=Data!$B$2,E21="Expense"),F21+ROW()/1000000,"")</f>
      </c>
    </row>
    <row r="22" ht="18" customHeight="1" spans="1:11" x14ac:dyDescent="0.25">
      <c r="A22" s="1"/>
      <c r="B22" s="36">
        <v>46266</v>
      </c>
      <c r="C22" s="37" t="s">
        <v>51</v>
      </c>
      <c r="D22" s="37" t="s">
        <v>26</v>
      </c>
      <c r="E22" s="38" t="s">
        <v>52</v>
      </c>
      <c r="F22" s="39">
        <v>1500</v>
      </c>
      <c r="G22" s="38" t="s">
        <v>50</v>
      </c>
      <c r="H22" s="37"/>
      <c r="I22" s="40">
        <f>IF(B22="","",DATE(YEAR(B22),MONTH(B22),1))</f>
      </c>
      <c r="J22" s="1">
        <f>IF(OR(B22="",E22&lt;&gt;"Expense"),"",F22)</f>
      </c>
      <c r="K22">
        <f>IF(AND(I22&lt;&gt;"",I22=Data!$B$2,E22="Expense"),F22+ROW()/1000000,"")</f>
      </c>
    </row>
    <row r="23" ht="18" customHeight="1" spans="1:11" x14ac:dyDescent="0.25">
      <c r="A23" s="1"/>
      <c r="B23" s="36">
        <v>46268</v>
      </c>
      <c r="C23" s="37" t="s">
        <v>53</v>
      </c>
      <c r="D23" s="37" t="s">
        <v>27</v>
      </c>
      <c r="E23" s="38" t="s">
        <v>52</v>
      </c>
      <c r="F23" s="39">
        <v>198.6</v>
      </c>
      <c r="G23" s="38" t="s">
        <v>50</v>
      </c>
      <c r="H23" s="37"/>
      <c r="I23" s="40">
        <f>IF(B23="","",DATE(YEAR(B23),MONTH(B23),1))</f>
      </c>
      <c r="J23" s="1">
        <f>IF(OR(B23="",E23&lt;&gt;"Expense"),"",F23)</f>
      </c>
      <c r="K23">
        <f>IF(AND(I23&lt;&gt;"",I23=Data!$B$2,E23="Expense"),F23+ROW()/1000000,"")</f>
      </c>
    </row>
    <row r="24" ht="18" customHeight="1" spans="1:11" x14ac:dyDescent="0.25">
      <c r="A24" s="1"/>
      <c r="B24" s="36">
        <v>46270</v>
      </c>
      <c r="C24" s="37" t="s">
        <v>54</v>
      </c>
      <c r="D24" s="37" t="s">
        <v>28</v>
      </c>
      <c r="E24" s="38" t="s">
        <v>52</v>
      </c>
      <c r="F24" s="39">
        <v>144.1</v>
      </c>
      <c r="G24" s="38" t="s">
        <v>55</v>
      </c>
      <c r="H24" s="37"/>
      <c r="I24" s="40">
        <f>IF(B24="","",DATE(YEAR(B24),MONTH(B24),1))</f>
      </c>
      <c r="J24" s="1">
        <f>IF(OR(B24="",E24&lt;&gt;"Expense"),"",F24)</f>
      </c>
      <c r="K24">
        <f>IF(AND(I24&lt;&gt;"",I24=Data!$B$2,E24="Expense"),F24+ROW()/1000000,"")</f>
      </c>
    </row>
    <row r="25" ht="18" customHeight="1" spans="1:11" x14ac:dyDescent="0.25">
      <c r="A25" s="1"/>
      <c r="B25" s="36">
        <v>46271</v>
      </c>
      <c r="C25" s="37" t="s">
        <v>66</v>
      </c>
      <c r="D25" s="37" t="s">
        <v>37</v>
      </c>
      <c r="E25" s="38" t="s">
        <v>49</v>
      </c>
      <c r="F25" s="39">
        <v>650</v>
      </c>
      <c r="G25" s="38" t="s">
        <v>50</v>
      </c>
      <c r="H25" s="37"/>
      <c r="I25" s="40">
        <f>IF(B25="","",DATE(YEAR(B25),MONTH(B25),1))</f>
      </c>
      <c r="J25" s="1">
        <f>IF(OR(B25="",E25&lt;&gt;"Expense"),"",F25)</f>
      </c>
      <c r="K25">
        <f>IF(AND(I25&lt;&gt;"",I25=Data!$B$2,E25="Expense"),F25+ROW()/1000000,"")</f>
      </c>
    </row>
    <row r="26" ht="18" customHeight="1" spans="1:11" x14ac:dyDescent="0.25">
      <c r="A26" s="1"/>
      <c r="B26" s="36">
        <v>46272</v>
      </c>
      <c r="C26" s="37" t="s">
        <v>56</v>
      </c>
      <c r="D26" s="37" t="s">
        <v>29</v>
      </c>
      <c r="E26" s="38" t="s">
        <v>52</v>
      </c>
      <c r="F26" s="39">
        <v>58</v>
      </c>
      <c r="G26" s="38" t="s">
        <v>55</v>
      </c>
      <c r="H26" s="37"/>
      <c r="I26" s="40">
        <f>IF(B26="","",DATE(YEAR(B26),MONTH(B26),1))</f>
      </c>
      <c r="J26" s="1">
        <f>IF(OR(B26="",E26&lt;&gt;"Expense"),"",F26)</f>
      </c>
      <c r="K26">
        <f>IF(AND(I26&lt;&gt;"",I26=Data!$B$2,E26="Expense"),F26+ROW()/1000000,"")</f>
      </c>
    </row>
    <row r="27" ht="18" customHeight="1" spans="1:11" x14ac:dyDescent="0.25">
      <c r="A27" s="1"/>
      <c r="B27" s="36">
        <v>46272</v>
      </c>
      <c r="C27" s="37" t="s">
        <v>57</v>
      </c>
      <c r="D27" s="37" t="s">
        <v>35</v>
      </c>
      <c r="E27" s="38" t="s">
        <v>52</v>
      </c>
      <c r="F27" s="39">
        <v>27.99</v>
      </c>
      <c r="G27" s="38" t="s">
        <v>55</v>
      </c>
      <c r="H27" s="37"/>
      <c r="I27" s="40">
        <f>IF(B27="","",DATE(YEAR(B27),MONTH(B27),1))</f>
      </c>
      <c r="J27" s="1">
        <f>IF(OR(B27="",E27&lt;&gt;"Expense"),"",F27)</f>
      </c>
      <c r="K27">
        <f>IF(AND(I27&lt;&gt;"",I27=Data!$B$2,E27="Expense"),F27+ROW()/1000000,"")</f>
      </c>
    </row>
    <row r="28" ht="18" customHeight="1" spans="1:11" x14ac:dyDescent="0.25">
      <c r="A28" s="1"/>
      <c r="B28" s="36">
        <v>46274</v>
      </c>
      <c r="C28" s="37" t="s">
        <v>58</v>
      </c>
      <c r="D28" s="37" t="s">
        <v>36</v>
      </c>
      <c r="E28" s="38" t="s">
        <v>52</v>
      </c>
      <c r="F28" s="39">
        <v>800</v>
      </c>
      <c r="G28" s="38" t="s">
        <v>59</v>
      </c>
      <c r="H28" s="37"/>
      <c r="I28" s="40">
        <f>IF(B28="","",DATE(YEAR(B28),MONTH(B28),1))</f>
      </c>
      <c r="J28" s="1">
        <f>IF(OR(B28="",E28&lt;&gt;"Expense"),"",F28)</f>
      </c>
      <c r="K28">
        <f>IF(AND(I28&lt;&gt;"",I28=Data!$B$2,E28="Expense"),F28+ROW()/1000000,"")</f>
      </c>
    </row>
    <row r="29" ht="18" customHeight="1" spans="1:11" x14ac:dyDescent="0.25">
      <c r="A29" s="1"/>
      <c r="B29" s="36">
        <v>46277</v>
      </c>
      <c r="C29" s="37" t="s">
        <v>54</v>
      </c>
      <c r="D29" s="37" t="s">
        <v>28</v>
      </c>
      <c r="E29" s="38" t="s">
        <v>52</v>
      </c>
      <c r="F29" s="39">
        <v>126.5</v>
      </c>
      <c r="G29" s="38" t="s">
        <v>55</v>
      </c>
      <c r="H29" s="37"/>
      <c r="I29" s="40">
        <f>IF(B29="","",DATE(YEAR(B29),MONTH(B29),1))</f>
      </c>
      <c r="J29" s="1">
        <f>IF(OR(B29="",E29&lt;&gt;"Expense"),"",F29)</f>
      </c>
      <c r="K29">
        <f>IF(AND(I29&lt;&gt;"",I29=Data!$B$2,E29="Expense"),F29+ROW()/1000000,"")</f>
      </c>
    </row>
    <row r="30" ht="18" customHeight="1" spans="1:11" x14ac:dyDescent="0.25">
      <c r="A30" s="1"/>
      <c r="B30" s="36">
        <v>46278</v>
      </c>
      <c r="C30" s="37" t="s">
        <v>67</v>
      </c>
      <c r="D30" s="37" t="s">
        <v>32</v>
      </c>
      <c r="E30" s="38" t="s">
        <v>52</v>
      </c>
      <c r="F30" s="39">
        <v>24.8</v>
      </c>
      <c r="G30" s="38" t="s">
        <v>63</v>
      </c>
      <c r="H30" s="37"/>
      <c r="I30" s="40">
        <f>IF(B30="","",DATE(YEAR(B30),MONTH(B30),1))</f>
      </c>
      <c r="J30" s="1">
        <f>IF(OR(B30="",E30&lt;&gt;"Expense"),"",F30)</f>
      </c>
      <c r="K30">
        <f>IF(AND(I30&lt;&gt;"",I30=Data!$B$2,E30="Expense"),F30+ROW()/1000000,"")</f>
      </c>
    </row>
    <row r="31" ht="18" customHeight="1" spans="1:11" x14ac:dyDescent="0.25">
      <c r="A31" s="1"/>
      <c r="B31" s="36">
        <v>46280</v>
      </c>
      <c r="C31" s="37" t="s">
        <v>61</v>
      </c>
      <c r="D31" s="37" t="s">
        <v>30</v>
      </c>
      <c r="E31" s="38" t="s">
        <v>52</v>
      </c>
      <c r="F31" s="39">
        <v>180</v>
      </c>
      <c r="G31" s="38" t="s">
        <v>50</v>
      </c>
      <c r="H31" s="37"/>
      <c r="I31" s="40">
        <f>IF(B31="","",DATE(YEAR(B31),MONTH(B31),1))</f>
      </c>
      <c r="J31" s="1">
        <f>IF(OR(B31="",E31&lt;&gt;"Expense"),"",F31)</f>
      </c>
      <c r="K31">
        <f>IF(AND(I31&lt;&gt;"",I31=Data!$B$2,E31="Expense"),F31+ROW()/1000000,"")</f>
      </c>
    </row>
    <row r="32" ht="18" customHeight="1" spans="1:11" x14ac:dyDescent="0.25">
      <c r="A32" s="1"/>
      <c r="B32" s="36">
        <v>46281</v>
      </c>
      <c r="C32" s="37" t="s">
        <v>68</v>
      </c>
      <c r="D32" s="37" t="s">
        <v>31</v>
      </c>
      <c r="E32" s="38" t="s">
        <v>52</v>
      </c>
      <c r="F32" s="39">
        <v>45</v>
      </c>
      <c r="G32" s="38" t="s">
        <v>55</v>
      </c>
      <c r="H32" s="37"/>
      <c r="I32" s="40">
        <f>IF(B32="","",DATE(YEAR(B32),MONTH(B32),1))</f>
      </c>
      <c r="J32" s="1">
        <f>IF(OR(B32="",E32&lt;&gt;"Expense"),"",F32)</f>
      </c>
      <c r="K32">
        <f>IF(AND(I32&lt;&gt;"",I32=Data!$B$2,E32="Expense"),F32+ROW()/1000000,"")</f>
      </c>
    </row>
    <row r="33" ht="18" customHeight="1" spans="1:11" x14ac:dyDescent="0.25">
      <c r="A33" s="1"/>
      <c r="B33" s="36">
        <v>46284</v>
      </c>
      <c r="C33" s="37" t="s">
        <v>54</v>
      </c>
      <c r="D33" s="37" t="s">
        <v>28</v>
      </c>
      <c r="E33" s="38" t="s">
        <v>52</v>
      </c>
      <c r="F33" s="39">
        <v>139.9</v>
      </c>
      <c r="G33" s="38" t="s">
        <v>55</v>
      </c>
      <c r="H33" s="37"/>
      <c r="I33" s="40">
        <f>IF(B33="","",DATE(YEAR(B33),MONTH(B33),1))</f>
      </c>
      <c r="J33" s="1">
        <f>IF(OR(B33="",E33&lt;&gt;"Expense"),"",F33)</f>
      </c>
      <c r="K33">
        <f>IF(AND(I33&lt;&gt;"",I33=Data!$B$2,E33="Expense"),F33+ROW()/1000000,"")</f>
      </c>
    </row>
    <row r="34" ht="18" customHeight="1" spans="1:11" x14ac:dyDescent="0.25">
      <c r="A34" s="1"/>
      <c r="B34" s="36">
        <v>46284</v>
      </c>
      <c r="C34" s="37" t="s">
        <v>69</v>
      </c>
      <c r="D34" s="37" t="s">
        <v>33</v>
      </c>
      <c r="E34" s="38" t="s">
        <v>52</v>
      </c>
      <c r="F34" s="39">
        <v>32</v>
      </c>
      <c r="G34" s="38" t="s">
        <v>63</v>
      </c>
      <c r="H34" s="37"/>
      <c r="I34" s="40">
        <f>IF(B34="","",DATE(YEAR(B34),MONTH(B34),1))</f>
      </c>
      <c r="J34" s="1">
        <f>IF(OR(B34="",E34&lt;&gt;"Expense"),"",F34)</f>
      </c>
      <c r="K34">
        <f>IF(AND(I34&lt;&gt;"",I34=Data!$B$2,E34="Expense"),F34+ROW()/1000000,"")</f>
      </c>
    </row>
    <row r="35" ht="18" customHeight="1" spans="1:11" x14ac:dyDescent="0.25">
      <c r="A35" s="1"/>
      <c r="B35" s="36">
        <v>46285</v>
      </c>
      <c r="C35" s="37" t="s">
        <v>70</v>
      </c>
      <c r="D35" s="37" t="s">
        <v>34</v>
      </c>
      <c r="E35" s="38" t="s">
        <v>52</v>
      </c>
      <c r="F35" s="39">
        <v>60</v>
      </c>
      <c r="G35" s="38" t="s">
        <v>55</v>
      </c>
      <c r="H35" s="37"/>
      <c r="I35" s="40">
        <f>IF(B35="","",DATE(YEAR(B35),MONTH(B35),1))</f>
      </c>
      <c r="J35" s="1">
        <f>IF(OR(B35="",E35&lt;&gt;"Expense"),"",F35)</f>
      </c>
      <c r="K35">
        <f>IF(AND(I35&lt;&gt;"",I35=Data!$B$2,E35="Expense"),F35+ROW()/1000000,"")</f>
      </c>
    </row>
    <row r="36" ht="18" customHeight="1" spans="1:11" x14ac:dyDescent="0.25">
      <c r="A36" s="1"/>
      <c r="B36" s="36">
        <v>46285</v>
      </c>
      <c r="C36" s="37" t="s">
        <v>71</v>
      </c>
      <c r="D36" s="37" t="s">
        <v>28</v>
      </c>
      <c r="E36" s="38" t="s">
        <v>52</v>
      </c>
      <c r="F36" s="39">
        <v>18.5</v>
      </c>
      <c r="G36" s="38" t="s">
        <v>63</v>
      </c>
      <c r="H36" s="37"/>
      <c r="I36" s="40">
        <f>IF(B36="","",DATE(YEAR(B36),MONTH(B36),1))</f>
      </c>
      <c r="J36" s="1">
        <f>IF(OR(B36="",E36&lt;&gt;"Expense"),"",F36)</f>
      </c>
      <c r="K36">
        <f>IF(AND(I36&lt;&gt;"",I36=Data!$B$2,E36="Expense"),F36+ROW()/1000000,"")</f>
      </c>
    </row>
    <row r="37" ht="18" customHeight="1" spans="1:11" x14ac:dyDescent="0.25">
      <c r="A37" s="1"/>
      <c r="B37" s="36">
        <v>46286</v>
      </c>
      <c r="C37" s="37" t="s">
        <v>72</v>
      </c>
      <c r="D37" s="37" t="s">
        <v>32</v>
      </c>
      <c r="E37" s="38" t="s">
        <v>52</v>
      </c>
      <c r="F37" s="39">
        <v>84</v>
      </c>
      <c r="G37" s="38" t="s">
        <v>55</v>
      </c>
      <c r="H37" s="37"/>
      <c r="I37" s="40">
        <f>IF(B37="","",DATE(YEAR(B37),MONTH(B37),1))</f>
      </c>
      <c r="J37" s="1">
        <f>IF(OR(B37="",E37&lt;&gt;"Expense"),"",F37)</f>
      </c>
      <c r="K37">
        <f>IF(AND(I37&lt;&gt;"",I37=Data!$B$2,E37="Expense"),F37+ROW()/1000000,"")</f>
      </c>
    </row>
    <row r="38" ht="18" customHeight="1" spans="1:11" x14ac:dyDescent="0.25">
      <c r="A38" s="1"/>
      <c r="B38" s="36">
        <v>46286</v>
      </c>
      <c r="C38" s="37" t="s">
        <v>73</v>
      </c>
      <c r="D38" s="37" t="s">
        <v>29</v>
      </c>
      <c r="E38" s="38" t="s">
        <v>52</v>
      </c>
      <c r="F38" s="39">
        <v>46</v>
      </c>
      <c r="G38" s="38" t="s">
        <v>55</v>
      </c>
      <c r="H38" s="37"/>
      <c r="I38" s="40">
        <f>IF(B38="","",DATE(YEAR(B38),MONTH(B38),1))</f>
      </c>
      <c r="J38" s="1">
        <f>IF(OR(B38="",E38&lt;&gt;"Expense"),"",F38)</f>
      </c>
      <c r="K38">
        <f>IF(AND(I38&lt;&gt;"",I38=Data!$B$2,E38="Expense"),F38+ROW()/1000000,"")</f>
      </c>
    </row>
    <row r="39" ht="18" customHeight="1" spans="1:11" x14ac:dyDescent="0.25">
      <c r="A39" s="1"/>
      <c r="B39" s="36"/>
      <c r="C39" s="37"/>
      <c r="D39" s="37"/>
      <c r="E39" s="38"/>
      <c r="F39" s="39"/>
      <c r="G39" s="38"/>
      <c r="H39" s="37"/>
      <c r="I39" s="40">
        <f>IF(B39="","",DATE(YEAR(B39),MONTH(B39),1))</f>
      </c>
      <c r="J39" s="1">
        <f>IF(OR(B39="",E39&lt;&gt;"Expense"),"",F39)</f>
      </c>
      <c r="K39">
        <f>IF(AND(I39&lt;&gt;"",I39=Data!$B$2,E39="Expense"),F39+ROW()/1000000,"")</f>
      </c>
    </row>
    <row r="40" ht="18" customHeight="1" spans="1:11" x14ac:dyDescent="0.25">
      <c r="A40" s="1"/>
      <c r="B40" s="36"/>
      <c r="C40" s="37"/>
      <c r="D40" s="37"/>
      <c r="E40" s="38"/>
      <c r="F40" s="39"/>
      <c r="G40" s="38"/>
      <c r="H40" s="37"/>
      <c r="I40" s="40">
        <f>IF(B40="","",DATE(YEAR(B40),MONTH(B40),1))</f>
      </c>
      <c r="J40" s="1">
        <f>IF(OR(B40="",E40&lt;&gt;"Expense"),"",F40)</f>
      </c>
      <c r="K40">
        <f>IF(AND(I40&lt;&gt;"",I40=Data!$B$2,E40="Expense"),F40+ROW()/1000000,"")</f>
      </c>
    </row>
    <row r="41" ht="18" customHeight="1" spans="1:11" x14ac:dyDescent="0.25">
      <c r="A41" s="1"/>
      <c r="B41" s="36"/>
      <c r="C41" s="37"/>
      <c r="D41" s="37"/>
      <c r="E41" s="38"/>
      <c r="F41" s="39"/>
      <c r="G41" s="38"/>
      <c r="H41" s="37"/>
      <c r="I41" s="40">
        <f>IF(B41="","",DATE(YEAR(B41),MONTH(B41),1))</f>
      </c>
      <c r="J41" s="1">
        <f>IF(OR(B41="",E41&lt;&gt;"Expense"),"",F41)</f>
      </c>
      <c r="K41">
        <f>IF(AND(I41&lt;&gt;"",I41=Data!$B$2,E41="Expense"),F41+ROW()/1000000,"")</f>
      </c>
    </row>
    <row r="42" ht="18" customHeight="1" spans="1:11" x14ac:dyDescent="0.25">
      <c r="A42" s="1"/>
      <c r="B42" s="36"/>
      <c r="C42" s="37"/>
      <c r="D42" s="37"/>
      <c r="E42" s="38"/>
      <c r="F42" s="39"/>
      <c r="G42" s="38"/>
      <c r="H42" s="37"/>
      <c r="I42" s="40">
        <f>IF(B42="","",DATE(YEAR(B42),MONTH(B42),1))</f>
      </c>
      <c r="J42" s="1">
        <f>IF(OR(B42="",E42&lt;&gt;"Expense"),"",F42)</f>
      </c>
      <c r="K42">
        <f>IF(AND(I42&lt;&gt;"",I42=Data!$B$2,E42="Expense"),F42+ROW()/1000000,"")</f>
      </c>
    </row>
    <row r="43" ht="18" customHeight="1" spans="1:11" x14ac:dyDescent="0.25">
      <c r="A43" s="1"/>
      <c r="B43" s="36"/>
      <c r="C43" s="37"/>
      <c r="D43" s="37"/>
      <c r="E43" s="38"/>
      <c r="F43" s="39"/>
      <c r="G43" s="38"/>
      <c r="H43" s="37"/>
      <c r="I43" s="40">
        <f>IF(B43="","",DATE(YEAR(B43),MONTH(B43),1))</f>
      </c>
      <c r="J43" s="1">
        <f>IF(OR(B43="",E43&lt;&gt;"Expense"),"",F43)</f>
      </c>
      <c r="K43">
        <f>IF(AND(I43&lt;&gt;"",I43=Data!$B$2,E43="Expense"),F43+ROW()/1000000,"")</f>
      </c>
    </row>
    <row r="44" ht="18" customHeight="1" spans="1:11" x14ac:dyDescent="0.25">
      <c r="A44" s="1"/>
      <c r="B44" s="36"/>
      <c r="C44" s="37"/>
      <c r="D44" s="37"/>
      <c r="E44" s="38"/>
      <c r="F44" s="39"/>
      <c r="G44" s="38"/>
      <c r="H44" s="37"/>
      <c r="I44" s="40">
        <f>IF(B44="","",DATE(YEAR(B44),MONTH(B44),1))</f>
      </c>
      <c r="J44" s="1">
        <f>IF(OR(B44="",E44&lt;&gt;"Expense"),"",F44)</f>
      </c>
      <c r="K44">
        <f>IF(AND(I44&lt;&gt;"",I44=Data!$B$2,E44="Expense"),F44+ROW()/1000000,"")</f>
      </c>
    </row>
    <row r="45" ht="18" customHeight="1" spans="1:11" x14ac:dyDescent="0.25">
      <c r="A45" s="1"/>
      <c r="B45" s="36"/>
      <c r="C45" s="37"/>
      <c r="D45" s="37"/>
      <c r="E45" s="38"/>
      <c r="F45" s="39"/>
      <c r="G45" s="38"/>
      <c r="H45" s="37"/>
      <c r="I45" s="40">
        <f>IF(B45="","",DATE(YEAR(B45),MONTH(B45),1))</f>
      </c>
      <c r="J45" s="1">
        <f>IF(OR(B45="",E45&lt;&gt;"Expense"),"",F45)</f>
      </c>
      <c r="K45">
        <f>IF(AND(I45&lt;&gt;"",I45=Data!$B$2,E45="Expense"),F45+ROW()/1000000,"")</f>
      </c>
    </row>
    <row r="46" ht="18" customHeight="1" spans="1:11" x14ac:dyDescent="0.25">
      <c r="A46" s="1"/>
      <c r="B46" s="36"/>
      <c r="C46" s="37"/>
      <c r="D46" s="37"/>
      <c r="E46" s="38"/>
      <c r="F46" s="39"/>
      <c r="G46" s="38"/>
      <c r="H46" s="37"/>
      <c r="I46" s="40">
        <f>IF(B46="","",DATE(YEAR(B46),MONTH(B46),1))</f>
      </c>
      <c r="J46" s="1">
        <f>IF(OR(B46="",E46&lt;&gt;"Expense"),"",F46)</f>
      </c>
      <c r="K46">
        <f>IF(AND(I46&lt;&gt;"",I46=Data!$B$2,E46="Expense"),F46+ROW()/1000000,"")</f>
      </c>
    </row>
    <row r="47" ht="18" customHeight="1" spans="1:11" x14ac:dyDescent="0.25">
      <c r="A47" s="1"/>
      <c r="B47" s="36"/>
      <c r="C47" s="37"/>
      <c r="D47" s="37"/>
      <c r="E47" s="38"/>
      <c r="F47" s="39"/>
      <c r="G47" s="38"/>
      <c r="H47" s="37"/>
      <c r="I47" s="40">
        <f>IF(B47="","",DATE(YEAR(B47),MONTH(B47),1))</f>
      </c>
      <c r="J47" s="1">
        <f>IF(OR(B47="",E47&lt;&gt;"Expense"),"",F47)</f>
      </c>
      <c r="K47">
        <f>IF(AND(I47&lt;&gt;"",I47=Data!$B$2,E47="Expense"),F47+ROW()/1000000,"")</f>
      </c>
    </row>
    <row r="48" ht="18" customHeight="1" spans="1:11" x14ac:dyDescent="0.25">
      <c r="A48" s="1"/>
      <c r="B48" s="36"/>
      <c r="C48" s="37"/>
      <c r="D48" s="37"/>
      <c r="E48" s="38"/>
      <c r="F48" s="39"/>
      <c r="G48" s="38"/>
      <c r="H48" s="37"/>
      <c r="I48" s="40">
        <f>IF(B48="","",DATE(YEAR(B48),MONTH(B48),1))</f>
      </c>
      <c r="J48" s="1">
        <f>IF(OR(B48="",E48&lt;&gt;"Expense"),"",F48)</f>
      </c>
      <c r="K48">
        <f>IF(AND(I48&lt;&gt;"",I48=Data!$B$2,E48="Expense"),F48+ROW()/1000000,"")</f>
      </c>
    </row>
    <row r="49" ht="18" customHeight="1" spans="1:11" x14ac:dyDescent="0.25">
      <c r="A49" s="1"/>
      <c r="B49" s="36"/>
      <c r="C49" s="37"/>
      <c r="D49" s="37"/>
      <c r="E49" s="38"/>
      <c r="F49" s="39"/>
      <c r="G49" s="38"/>
      <c r="H49" s="37"/>
      <c r="I49" s="40">
        <f>IF(B49="","",DATE(YEAR(B49),MONTH(B49),1))</f>
      </c>
      <c r="J49" s="1">
        <f>IF(OR(B49="",E49&lt;&gt;"Expense"),"",F49)</f>
      </c>
      <c r="K49">
        <f>IF(AND(I49&lt;&gt;"",I49=Data!$B$2,E49="Expense"),F49+ROW()/1000000,"")</f>
      </c>
    </row>
    <row r="50" ht="18" customHeight="1" spans="1:11" x14ac:dyDescent="0.25">
      <c r="A50" s="1"/>
      <c r="B50" s="36"/>
      <c r="C50" s="37"/>
      <c r="D50" s="37"/>
      <c r="E50" s="38"/>
      <c r="F50" s="39"/>
      <c r="G50" s="38"/>
      <c r="H50" s="37"/>
      <c r="I50" s="40">
        <f>IF(B50="","",DATE(YEAR(B50),MONTH(B50),1))</f>
      </c>
      <c r="J50" s="1">
        <f>IF(OR(B50="",E50&lt;&gt;"Expense"),"",F50)</f>
      </c>
      <c r="K50">
        <f>IF(AND(I50&lt;&gt;"",I50=Data!$B$2,E50="Expense"),F50+ROW()/1000000,"")</f>
      </c>
    </row>
    <row r="51" ht="18" customHeight="1" spans="1:11" x14ac:dyDescent="0.25">
      <c r="A51" s="1"/>
      <c r="B51" s="36"/>
      <c r="C51" s="37"/>
      <c r="D51" s="37"/>
      <c r="E51" s="38"/>
      <c r="F51" s="39"/>
      <c r="G51" s="38"/>
      <c r="H51" s="37"/>
      <c r="I51" s="40">
        <f>IF(B51="","",DATE(YEAR(B51),MONTH(B51),1))</f>
      </c>
      <c r="J51" s="1">
        <f>IF(OR(B51="",E51&lt;&gt;"Expense"),"",F51)</f>
      </c>
      <c r="K51">
        <f>IF(AND(I51&lt;&gt;"",I51=Data!$B$2,E51="Expense"),F51+ROW()/1000000,"")</f>
      </c>
    </row>
    <row r="52" ht="18" customHeight="1" spans="1:11" x14ac:dyDescent="0.25">
      <c r="A52" s="1"/>
      <c r="B52" s="36"/>
      <c r="C52" s="37"/>
      <c r="D52" s="37"/>
      <c r="E52" s="38"/>
      <c r="F52" s="39"/>
      <c r="G52" s="38"/>
      <c r="H52" s="37"/>
      <c r="I52" s="40">
        <f>IF(B52="","",DATE(YEAR(B52),MONTH(B52),1))</f>
      </c>
      <c r="J52" s="1">
        <f>IF(OR(B52="",E52&lt;&gt;"Expense"),"",F52)</f>
      </c>
      <c r="K52">
        <f>IF(AND(I52&lt;&gt;"",I52=Data!$B$2,E52="Expense"),F52+ROW()/1000000,"")</f>
      </c>
    </row>
    <row r="53" ht="18" customHeight="1" spans="1:11" x14ac:dyDescent="0.25">
      <c r="A53" s="1"/>
      <c r="B53" s="36"/>
      <c r="C53" s="37"/>
      <c r="D53" s="37"/>
      <c r="E53" s="38"/>
      <c r="F53" s="39"/>
      <c r="G53" s="38"/>
      <c r="H53" s="37"/>
      <c r="I53" s="40">
        <f>IF(B53="","",DATE(YEAR(B53),MONTH(B53),1))</f>
      </c>
      <c r="J53" s="1">
        <f>IF(OR(B53="",E53&lt;&gt;"Expense"),"",F53)</f>
      </c>
      <c r="K53">
        <f>IF(AND(I53&lt;&gt;"",I53=Data!$B$2,E53="Expense"),F53+ROW()/1000000,"")</f>
      </c>
    </row>
    <row r="54" ht="18" customHeight="1" spans="1:11" x14ac:dyDescent="0.25">
      <c r="A54" s="1"/>
      <c r="B54" s="36"/>
      <c r="C54" s="37"/>
      <c r="D54" s="37"/>
      <c r="E54" s="38"/>
      <c r="F54" s="39"/>
      <c r="G54" s="38"/>
      <c r="H54" s="37"/>
      <c r="I54" s="40">
        <f>IF(B54="","",DATE(YEAR(B54),MONTH(B54),1))</f>
      </c>
      <c r="J54" s="1">
        <f>IF(OR(B54="",E54&lt;&gt;"Expense"),"",F54)</f>
      </c>
      <c r="K54">
        <f>IF(AND(I54&lt;&gt;"",I54=Data!$B$2,E54="Expense"),F54+ROW()/1000000,"")</f>
      </c>
    </row>
    <row r="55" ht="18" customHeight="1" spans="1:11" x14ac:dyDescent="0.25">
      <c r="A55" s="1"/>
      <c r="B55" s="36"/>
      <c r="C55" s="37"/>
      <c r="D55" s="37"/>
      <c r="E55" s="38"/>
      <c r="F55" s="39"/>
      <c r="G55" s="38"/>
      <c r="H55" s="37"/>
      <c r="I55" s="40">
        <f>IF(B55="","",DATE(YEAR(B55),MONTH(B55),1))</f>
      </c>
      <c r="J55" s="1">
        <f>IF(OR(B55="",E55&lt;&gt;"Expense"),"",F55)</f>
      </c>
      <c r="K55">
        <f>IF(AND(I55&lt;&gt;"",I55=Data!$B$2,E55="Expense"),F55+ROW()/1000000,"")</f>
      </c>
    </row>
    <row r="56" ht="18" customHeight="1" spans="1:11" x14ac:dyDescent="0.25">
      <c r="A56" s="1"/>
      <c r="B56" s="36"/>
      <c r="C56" s="37"/>
      <c r="D56" s="37"/>
      <c r="E56" s="38"/>
      <c r="F56" s="39"/>
      <c r="G56" s="38"/>
      <c r="H56" s="37"/>
      <c r="I56" s="40">
        <f>IF(B56="","",DATE(YEAR(B56),MONTH(B56),1))</f>
      </c>
      <c r="J56" s="1">
        <f>IF(OR(B56="",E56&lt;&gt;"Expense"),"",F56)</f>
      </c>
      <c r="K56">
        <f>IF(AND(I56&lt;&gt;"",I56=Data!$B$2,E56="Expense"),F56+ROW()/1000000,"")</f>
      </c>
    </row>
    <row r="57" ht="18" customHeight="1" spans="1:11" x14ac:dyDescent="0.25">
      <c r="A57" s="1"/>
      <c r="B57" s="36"/>
      <c r="C57" s="37"/>
      <c r="D57" s="37"/>
      <c r="E57" s="38"/>
      <c r="F57" s="39"/>
      <c r="G57" s="38"/>
      <c r="H57" s="37"/>
      <c r="I57" s="40">
        <f>IF(B57="","",DATE(YEAR(B57),MONTH(B57),1))</f>
      </c>
      <c r="J57" s="1">
        <f>IF(OR(B57="",E57&lt;&gt;"Expense"),"",F57)</f>
      </c>
      <c r="K57">
        <f>IF(AND(I57&lt;&gt;"",I57=Data!$B$2,E57="Expense"),F57+ROW()/1000000,"")</f>
      </c>
    </row>
    <row r="58" ht="18" customHeight="1" spans="1:11" x14ac:dyDescent="0.25">
      <c r="A58" s="1"/>
      <c r="B58" s="36"/>
      <c r="C58" s="37"/>
      <c r="D58" s="37"/>
      <c r="E58" s="38"/>
      <c r="F58" s="39"/>
      <c r="G58" s="38"/>
      <c r="H58" s="37"/>
      <c r="I58" s="40">
        <f>IF(B58="","",DATE(YEAR(B58),MONTH(B58),1))</f>
      </c>
      <c r="J58" s="1">
        <f>IF(OR(B58="",E58&lt;&gt;"Expense"),"",F58)</f>
      </c>
      <c r="K58">
        <f>IF(AND(I58&lt;&gt;"",I58=Data!$B$2,E58="Expense"),F58+ROW()/1000000,"")</f>
      </c>
    </row>
    <row r="59" ht="18" customHeight="1" spans="1:11" x14ac:dyDescent="0.25">
      <c r="A59" s="1"/>
      <c r="B59" s="36"/>
      <c r="C59" s="37"/>
      <c r="D59" s="37"/>
      <c r="E59" s="38"/>
      <c r="F59" s="39"/>
      <c r="G59" s="38"/>
      <c r="H59" s="37"/>
      <c r="I59" s="40">
        <f>IF(B59="","",DATE(YEAR(B59),MONTH(B59),1))</f>
      </c>
      <c r="J59" s="1">
        <f>IF(OR(B59="",E59&lt;&gt;"Expense"),"",F59)</f>
      </c>
      <c r="K59">
        <f>IF(AND(I59&lt;&gt;"",I59=Data!$B$2,E59="Expense"),F59+ROW()/1000000,"")</f>
      </c>
    </row>
    <row r="60" ht="18" customHeight="1" spans="1:11" x14ac:dyDescent="0.25">
      <c r="A60" s="1"/>
      <c r="B60" s="36"/>
      <c r="C60" s="37"/>
      <c r="D60" s="37"/>
      <c r="E60" s="38"/>
      <c r="F60" s="39"/>
      <c r="G60" s="38"/>
      <c r="H60" s="37"/>
      <c r="I60" s="40">
        <f>IF(B60="","",DATE(YEAR(B60),MONTH(B60),1))</f>
      </c>
      <c r="J60" s="1">
        <f>IF(OR(B60="",E60&lt;&gt;"Expense"),"",F60)</f>
      </c>
      <c r="K60">
        <f>IF(AND(I60&lt;&gt;"",I60=Data!$B$2,E60="Expense"),F60+ROW()/1000000,"")</f>
      </c>
    </row>
    <row r="61" ht="18" customHeight="1" spans="1:11" x14ac:dyDescent="0.25">
      <c r="A61" s="1"/>
      <c r="B61" s="36"/>
      <c r="C61" s="37"/>
      <c r="D61" s="37"/>
      <c r="E61" s="38"/>
      <c r="F61" s="39"/>
      <c r="G61" s="38"/>
      <c r="H61" s="37"/>
      <c r="I61" s="40">
        <f>IF(B61="","",DATE(YEAR(B61),MONTH(B61),1))</f>
      </c>
      <c r="J61" s="1">
        <f>IF(OR(B61="",E61&lt;&gt;"Expense"),"",F61)</f>
      </c>
      <c r="K61">
        <f>IF(AND(I61&lt;&gt;"",I61=Data!$B$2,E61="Expense"),F61+ROW()/1000000,"")</f>
      </c>
    </row>
    <row r="62" ht="18" customHeight="1" spans="1:11" x14ac:dyDescent="0.25">
      <c r="A62" s="1"/>
      <c r="B62" s="36"/>
      <c r="C62" s="37"/>
      <c r="D62" s="37"/>
      <c r="E62" s="38"/>
      <c r="F62" s="39"/>
      <c r="G62" s="38"/>
      <c r="H62" s="37"/>
      <c r="I62" s="40">
        <f>IF(B62="","",DATE(YEAR(B62),MONTH(B62),1))</f>
      </c>
      <c r="J62" s="1">
        <f>IF(OR(B62="",E62&lt;&gt;"Expense"),"",F62)</f>
      </c>
      <c r="K62">
        <f>IF(AND(I62&lt;&gt;"",I62=Data!$B$2,E62="Expense"),F62+ROW()/1000000,"")</f>
      </c>
    </row>
    <row r="63" ht="18" customHeight="1" spans="1:11" x14ac:dyDescent="0.25">
      <c r="A63" s="1"/>
      <c r="B63" s="36"/>
      <c r="C63" s="37"/>
      <c r="D63" s="37"/>
      <c r="E63" s="38"/>
      <c r="F63" s="39"/>
      <c r="G63" s="38"/>
      <c r="H63" s="37"/>
      <c r="I63" s="40">
        <f>IF(B63="","",DATE(YEAR(B63),MONTH(B63),1))</f>
      </c>
      <c r="J63" s="1">
        <f>IF(OR(B63="",E63&lt;&gt;"Expense"),"",F63)</f>
      </c>
      <c r="K63">
        <f>IF(AND(I63&lt;&gt;"",I63=Data!$B$2,E63="Expense"),F63+ROW()/1000000,"")</f>
      </c>
    </row>
    <row r="64" ht="18" customHeight="1" spans="1:11" x14ac:dyDescent="0.25">
      <c r="A64" s="1"/>
      <c r="B64" s="36"/>
      <c r="C64" s="37"/>
      <c r="D64" s="37"/>
      <c r="E64" s="38"/>
      <c r="F64" s="39"/>
      <c r="G64" s="38"/>
      <c r="H64" s="37"/>
      <c r="I64" s="40">
        <f>IF(B64="","",DATE(YEAR(B64),MONTH(B64),1))</f>
      </c>
      <c r="J64" s="1">
        <f>IF(OR(B64="",E64&lt;&gt;"Expense"),"",F64)</f>
      </c>
      <c r="K64">
        <f>IF(AND(I64&lt;&gt;"",I64=Data!$B$2,E64="Expense"),F64+ROW()/1000000,"")</f>
      </c>
    </row>
    <row r="65" ht="18" customHeight="1" spans="1:11" x14ac:dyDescent="0.25">
      <c r="A65" s="1"/>
      <c r="B65" s="36"/>
      <c r="C65" s="37"/>
      <c r="D65" s="37"/>
      <c r="E65" s="38"/>
      <c r="F65" s="39"/>
      <c r="G65" s="38"/>
      <c r="H65" s="37"/>
      <c r="I65" s="40">
        <f>IF(B65="","",DATE(YEAR(B65),MONTH(B65),1))</f>
      </c>
      <c r="J65" s="1">
        <f>IF(OR(B65="",E65&lt;&gt;"Expense"),"",F65)</f>
      </c>
      <c r="K65">
        <f>IF(AND(I65&lt;&gt;"",I65=Data!$B$2,E65="Expense"),F65+ROW()/1000000,"")</f>
      </c>
    </row>
    <row r="66" ht="18" customHeight="1" spans="1:11" x14ac:dyDescent="0.25">
      <c r="A66" s="1"/>
      <c r="B66" s="36"/>
      <c r="C66" s="37"/>
      <c r="D66" s="37"/>
      <c r="E66" s="38"/>
      <c r="F66" s="39"/>
      <c r="G66" s="38"/>
      <c r="H66" s="37"/>
      <c r="I66" s="40">
        <f>IF(B66="","",DATE(YEAR(B66),MONTH(B66),1))</f>
      </c>
      <c r="J66" s="1">
        <f>IF(OR(B66="",E66&lt;&gt;"Expense"),"",F66)</f>
      </c>
      <c r="K66">
        <f>IF(AND(I66&lt;&gt;"",I66=Data!$B$2,E66="Expense"),F66+ROW()/1000000,"")</f>
      </c>
    </row>
    <row r="67" ht="18" customHeight="1" spans="1:11" x14ac:dyDescent="0.25">
      <c r="A67" s="1"/>
      <c r="B67" s="36"/>
      <c r="C67" s="37"/>
      <c r="D67" s="37"/>
      <c r="E67" s="38"/>
      <c r="F67" s="39"/>
      <c r="G67" s="38"/>
      <c r="H67" s="37"/>
      <c r="I67" s="40">
        <f>IF(B67="","",DATE(YEAR(B67),MONTH(B67),1))</f>
      </c>
      <c r="J67" s="1">
        <f>IF(OR(B67="",E67&lt;&gt;"Expense"),"",F67)</f>
      </c>
      <c r="K67">
        <f>IF(AND(I67&lt;&gt;"",I67=Data!$B$2,E67="Expense"),F67+ROW()/1000000,"")</f>
      </c>
    </row>
    <row r="68" ht="18" customHeight="1" spans="1:11" x14ac:dyDescent="0.25">
      <c r="A68" s="1"/>
      <c r="B68" s="36"/>
      <c r="C68" s="37"/>
      <c r="D68" s="37"/>
      <c r="E68" s="38"/>
      <c r="F68" s="39"/>
      <c r="G68" s="38"/>
      <c r="H68" s="37"/>
      <c r="I68" s="40">
        <f>IF(B68="","",DATE(YEAR(B68),MONTH(B68),1))</f>
      </c>
      <c r="J68" s="1">
        <f>IF(OR(B68="",E68&lt;&gt;"Expense"),"",F68)</f>
      </c>
      <c r="K68">
        <f>IF(AND(I68&lt;&gt;"",I68=Data!$B$2,E68="Expense"),F68+ROW()/1000000,"")</f>
      </c>
    </row>
    <row r="69" ht="18" customHeight="1" spans="1:11" x14ac:dyDescent="0.25">
      <c r="A69" s="1"/>
      <c r="B69" s="36"/>
      <c r="C69" s="37"/>
      <c r="D69" s="37"/>
      <c r="E69" s="38"/>
      <c r="F69" s="39"/>
      <c r="G69" s="38"/>
      <c r="H69" s="37"/>
      <c r="I69" s="40">
        <f>IF(B69="","",DATE(YEAR(B69),MONTH(B69),1))</f>
      </c>
      <c r="J69" s="1">
        <f>IF(OR(B69="",E69&lt;&gt;"Expense"),"",F69)</f>
      </c>
      <c r="K69">
        <f>IF(AND(I69&lt;&gt;"",I69=Data!$B$2,E69="Expense"),F69+ROW()/1000000,"")</f>
      </c>
    </row>
    <row r="70" ht="18" customHeight="1" spans="1:11" x14ac:dyDescent="0.25">
      <c r="A70" s="1"/>
      <c r="B70" s="36"/>
      <c r="C70" s="37"/>
      <c r="D70" s="37"/>
      <c r="E70" s="38"/>
      <c r="F70" s="39"/>
      <c r="G70" s="38"/>
      <c r="H70" s="37"/>
      <c r="I70" s="40">
        <f>IF(B70="","",DATE(YEAR(B70),MONTH(B70),1))</f>
      </c>
      <c r="J70" s="1">
        <f>IF(OR(B70="",E70&lt;&gt;"Expense"),"",F70)</f>
      </c>
      <c r="K70">
        <f>IF(AND(I70&lt;&gt;"",I70=Data!$B$2,E70="Expense"),F70+ROW()/1000000,"")</f>
      </c>
    </row>
    <row r="71" ht="18" customHeight="1" spans="1:11" x14ac:dyDescent="0.25">
      <c r="A71" s="1"/>
      <c r="B71" s="36"/>
      <c r="C71" s="37"/>
      <c r="D71" s="37"/>
      <c r="E71" s="38"/>
      <c r="F71" s="39"/>
      <c r="G71" s="38"/>
      <c r="H71" s="37"/>
      <c r="I71" s="40">
        <f>IF(B71="","",DATE(YEAR(B71),MONTH(B71),1))</f>
      </c>
      <c r="J71" s="1">
        <f>IF(OR(B71="",E71&lt;&gt;"Expense"),"",F71)</f>
      </c>
      <c r="K71">
        <f>IF(AND(I71&lt;&gt;"",I71=Data!$B$2,E71="Expense"),F71+ROW()/1000000,"")</f>
      </c>
    </row>
    <row r="72" ht="18" customHeight="1" spans="1:11" x14ac:dyDescent="0.25">
      <c r="A72" s="1"/>
      <c r="B72" s="36"/>
      <c r="C72" s="37"/>
      <c r="D72" s="37"/>
      <c r="E72" s="38"/>
      <c r="F72" s="39"/>
      <c r="G72" s="38"/>
      <c r="H72" s="37"/>
      <c r="I72" s="40">
        <f>IF(B72="","",DATE(YEAR(B72),MONTH(B72),1))</f>
      </c>
      <c r="J72" s="1">
        <f>IF(OR(B72="",E72&lt;&gt;"Expense"),"",F72)</f>
      </c>
      <c r="K72">
        <f>IF(AND(I72&lt;&gt;"",I72=Data!$B$2,E72="Expense"),F72+ROW()/1000000,"")</f>
      </c>
    </row>
    <row r="73" ht="18" customHeight="1" spans="1:11" x14ac:dyDescent="0.25">
      <c r="A73" s="1"/>
      <c r="B73" s="36"/>
      <c r="C73" s="37"/>
      <c r="D73" s="37"/>
      <c r="E73" s="38"/>
      <c r="F73" s="39"/>
      <c r="G73" s="38"/>
      <c r="H73" s="37"/>
      <c r="I73" s="40">
        <f>IF(B73="","",DATE(YEAR(B73),MONTH(B73),1))</f>
      </c>
      <c r="J73" s="1">
        <f>IF(OR(B73="",E73&lt;&gt;"Expense"),"",F73)</f>
      </c>
      <c r="K73">
        <f>IF(AND(I73&lt;&gt;"",I73=Data!$B$2,E73="Expense"),F73+ROW()/1000000,"")</f>
      </c>
    </row>
    <row r="74" ht="18" customHeight="1" spans="1:11" x14ac:dyDescent="0.25">
      <c r="A74" s="1"/>
      <c r="B74" s="36"/>
      <c r="C74" s="37"/>
      <c r="D74" s="37"/>
      <c r="E74" s="38"/>
      <c r="F74" s="39"/>
      <c r="G74" s="38"/>
      <c r="H74" s="37"/>
      <c r="I74" s="40">
        <f>IF(B74="","",DATE(YEAR(B74),MONTH(B74),1))</f>
      </c>
      <c r="J74" s="1">
        <f>IF(OR(B74="",E74&lt;&gt;"Expense"),"",F74)</f>
      </c>
      <c r="K74">
        <f>IF(AND(I74&lt;&gt;"",I74=Data!$B$2,E74="Expense"),F74+ROW()/1000000,"")</f>
      </c>
    </row>
    <row r="75" ht="18" customHeight="1" spans="1:11" x14ac:dyDescent="0.25">
      <c r="A75" s="1"/>
      <c r="B75" s="36"/>
      <c r="C75" s="37"/>
      <c r="D75" s="37"/>
      <c r="E75" s="38"/>
      <c r="F75" s="39"/>
      <c r="G75" s="38"/>
      <c r="H75" s="37"/>
      <c r="I75" s="40">
        <f>IF(B75="","",DATE(YEAR(B75),MONTH(B75),1))</f>
      </c>
      <c r="J75" s="1">
        <f>IF(OR(B75="",E75&lt;&gt;"Expense"),"",F75)</f>
      </c>
      <c r="K75">
        <f>IF(AND(I75&lt;&gt;"",I75=Data!$B$2,E75="Expense"),F75+ROW()/1000000,"")</f>
      </c>
    </row>
    <row r="76" ht="18" customHeight="1" spans="1:11" x14ac:dyDescent="0.25">
      <c r="A76" s="1"/>
      <c r="B76" s="36"/>
      <c r="C76" s="37"/>
      <c r="D76" s="37"/>
      <c r="E76" s="38"/>
      <c r="F76" s="39"/>
      <c r="G76" s="38"/>
      <c r="H76" s="37"/>
      <c r="I76" s="40">
        <f>IF(B76="","",DATE(YEAR(B76),MONTH(B76),1))</f>
      </c>
      <c r="J76" s="1">
        <f>IF(OR(B76="",E76&lt;&gt;"Expense"),"",F76)</f>
      </c>
      <c r="K76">
        <f>IF(AND(I76&lt;&gt;"",I76=Data!$B$2,E76="Expense"),F76+ROW()/1000000,"")</f>
      </c>
    </row>
    <row r="77" ht="18" customHeight="1" spans="1:11" x14ac:dyDescent="0.25">
      <c r="A77" s="1"/>
      <c r="B77" s="36"/>
      <c r="C77" s="37"/>
      <c r="D77" s="37"/>
      <c r="E77" s="38"/>
      <c r="F77" s="39"/>
      <c r="G77" s="38"/>
      <c r="H77" s="37"/>
      <c r="I77" s="40">
        <f>IF(B77="","",DATE(YEAR(B77),MONTH(B77),1))</f>
      </c>
      <c r="J77" s="1">
        <f>IF(OR(B77="",E77&lt;&gt;"Expense"),"",F77)</f>
      </c>
      <c r="K77">
        <f>IF(AND(I77&lt;&gt;"",I77=Data!$B$2,E77="Expense"),F77+ROW()/1000000,"")</f>
      </c>
    </row>
    <row r="78" ht="18" customHeight="1" spans="1:11" x14ac:dyDescent="0.25">
      <c r="A78" s="1"/>
      <c r="B78" s="36"/>
      <c r="C78" s="37"/>
      <c r="D78" s="37"/>
      <c r="E78" s="38"/>
      <c r="F78" s="39"/>
      <c r="G78" s="38"/>
      <c r="H78" s="37"/>
      <c r="I78" s="40">
        <f>IF(B78="","",DATE(YEAR(B78),MONTH(B78),1))</f>
      </c>
      <c r="J78" s="1">
        <f>IF(OR(B78="",E78&lt;&gt;"Expense"),"",F78)</f>
      </c>
      <c r="K78">
        <f>IF(AND(I78&lt;&gt;"",I78=Data!$B$2,E78="Expense"),F78+ROW()/1000000,"")</f>
      </c>
    </row>
    <row r="79" ht="18" customHeight="1" spans="1:11" x14ac:dyDescent="0.25">
      <c r="A79" s="1"/>
      <c r="B79" s="36"/>
      <c r="C79" s="37"/>
      <c r="D79" s="37"/>
      <c r="E79" s="38"/>
      <c r="F79" s="39"/>
      <c r="G79" s="38"/>
      <c r="H79" s="37"/>
      <c r="I79" s="40">
        <f>IF(B79="","",DATE(YEAR(B79),MONTH(B79),1))</f>
      </c>
      <c r="J79" s="1">
        <f>IF(OR(B79="",E79&lt;&gt;"Expense"),"",F79)</f>
      </c>
      <c r="K79">
        <f>IF(AND(I79&lt;&gt;"",I79=Data!$B$2,E79="Expense"),F79+ROW()/1000000,"")</f>
      </c>
    </row>
    <row r="80" ht="18" customHeight="1" spans="1:11" x14ac:dyDescent="0.25">
      <c r="A80" s="1"/>
      <c r="B80" s="36"/>
      <c r="C80" s="37"/>
      <c r="D80" s="37"/>
      <c r="E80" s="38"/>
      <c r="F80" s="39"/>
      <c r="G80" s="38"/>
      <c r="H80" s="37"/>
      <c r="I80" s="40">
        <f>IF(B80="","",DATE(YEAR(B80),MONTH(B80),1))</f>
      </c>
      <c r="J80" s="1">
        <f>IF(OR(B80="",E80&lt;&gt;"Expense"),"",F80)</f>
      </c>
      <c r="K80">
        <f>IF(AND(I80&lt;&gt;"",I80=Data!$B$2,E80="Expense"),F80+ROW()/1000000,"")</f>
      </c>
    </row>
    <row r="81" ht="18" customHeight="1" spans="1:11" x14ac:dyDescent="0.25">
      <c r="A81" s="1"/>
      <c r="B81" s="36"/>
      <c r="C81" s="37"/>
      <c r="D81" s="37"/>
      <c r="E81" s="38"/>
      <c r="F81" s="39"/>
      <c r="G81" s="38"/>
      <c r="H81" s="37"/>
      <c r="I81" s="40">
        <f>IF(B81="","",DATE(YEAR(B81),MONTH(B81),1))</f>
      </c>
      <c r="J81" s="1">
        <f>IF(OR(B81="",E81&lt;&gt;"Expense"),"",F81)</f>
      </c>
      <c r="K81">
        <f>IF(AND(I81&lt;&gt;"",I81=Data!$B$2,E81="Expense"),F81+ROW()/1000000,"")</f>
      </c>
    </row>
    <row r="82" ht="18" customHeight="1" spans="1:11" x14ac:dyDescent="0.25">
      <c r="A82" s="1"/>
      <c r="B82" s="36"/>
      <c r="C82" s="37"/>
      <c r="D82" s="37"/>
      <c r="E82" s="38"/>
      <c r="F82" s="39"/>
      <c r="G82" s="38"/>
      <c r="H82" s="37"/>
      <c r="I82" s="40">
        <f>IF(B82="","",DATE(YEAR(B82),MONTH(B82),1))</f>
      </c>
      <c r="J82" s="1">
        <f>IF(OR(B82="",E82&lt;&gt;"Expense"),"",F82)</f>
      </c>
      <c r="K82">
        <f>IF(AND(I82&lt;&gt;"",I82=Data!$B$2,E82="Expense"),F82+ROW()/1000000,"")</f>
      </c>
    </row>
    <row r="83" ht="18" customHeight="1" spans="1:11" x14ac:dyDescent="0.25">
      <c r="A83" s="1"/>
      <c r="B83" s="36"/>
      <c r="C83" s="37"/>
      <c r="D83" s="37"/>
      <c r="E83" s="38"/>
      <c r="F83" s="39"/>
      <c r="G83" s="38"/>
      <c r="H83" s="37"/>
      <c r="I83" s="40">
        <f>IF(B83="","",DATE(YEAR(B83),MONTH(B83),1))</f>
      </c>
      <c r="J83" s="1">
        <f>IF(OR(B83="",E83&lt;&gt;"Expense"),"",F83)</f>
      </c>
      <c r="K83">
        <f>IF(AND(I83&lt;&gt;"",I83=Data!$B$2,E83="Expense"),F83+ROW()/1000000,"")</f>
      </c>
    </row>
    <row r="84" ht="18" customHeight="1" spans="1:11" x14ac:dyDescent="0.25">
      <c r="A84" s="1"/>
      <c r="B84" s="36"/>
      <c r="C84" s="37"/>
      <c r="D84" s="37"/>
      <c r="E84" s="38"/>
      <c r="F84" s="39"/>
      <c r="G84" s="38"/>
      <c r="H84" s="37"/>
      <c r="I84" s="40">
        <f>IF(B84="","",DATE(YEAR(B84),MONTH(B84),1))</f>
      </c>
      <c r="J84" s="1">
        <f>IF(OR(B84="",E84&lt;&gt;"Expense"),"",F84)</f>
      </c>
      <c r="K84">
        <f>IF(AND(I84&lt;&gt;"",I84=Data!$B$2,E84="Expense"),F84+ROW()/1000000,"")</f>
      </c>
    </row>
    <row r="85" ht="18" customHeight="1" spans="1:11" x14ac:dyDescent="0.25">
      <c r="A85" s="1"/>
      <c r="B85" s="36"/>
      <c r="C85" s="37"/>
      <c r="D85" s="37"/>
      <c r="E85" s="38"/>
      <c r="F85" s="39"/>
      <c r="G85" s="38"/>
      <c r="H85" s="37"/>
      <c r="I85" s="40">
        <f>IF(B85="","",DATE(YEAR(B85),MONTH(B85),1))</f>
      </c>
      <c r="J85" s="1">
        <f>IF(OR(B85="",E85&lt;&gt;"Expense"),"",F85)</f>
      </c>
      <c r="K85">
        <f>IF(AND(I85&lt;&gt;"",I85=Data!$B$2,E85="Expense"),F85+ROW()/1000000,"")</f>
      </c>
    </row>
    <row r="86" ht="18" customHeight="1" spans="1:11" x14ac:dyDescent="0.25">
      <c r="A86" s="1"/>
      <c r="B86" s="36"/>
      <c r="C86" s="37"/>
      <c r="D86" s="37"/>
      <c r="E86" s="38"/>
      <c r="F86" s="39"/>
      <c r="G86" s="38"/>
      <c r="H86" s="37"/>
      <c r="I86" s="40">
        <f>IF(B86="","",DATE(YEAR(B86),MONTH(B86),1))</f>
      </c>
      <c r="J86" s="1">
        <f>IF(OR(B86="",E86&lt;&gt;"Expense"),"",F86)</f>
      </c>
      <c r="K86">
        <f>IF(AND(I86&lt;&gt;"",I86=Data!$B$2,E86="Expense"),F86+ROW()/1000000,"")</f>
      </c>
    </row>
    <row r="87" ht="18" customHeight="1" spans="1:11" x14ac:dyDescent="0.25">
      <c r="A87" s="1"/>
      <c r="B87" s="36"/>
      <c r="C87" s="37"/>
      <c r="D87" s="37"/>
      <c r="E87" s="38"/>
      <c r="F87" s="39"/>
      <c r="G87" s="38"/>
      <c r="H87" s="37"/>
      <c r="I87" s="40">
        <f>IF(B87="","",DATE(YEAR(B87),MONTH(B87),1))</f>
      </c>
      <c r="J87" s="1">
        <f>IF(OR(B87="",E87&lt;&gt;"Expense"),"",F87)</f>
      </c>
      <c r="K87">
        <f>IF(AND(I87&lt;&gt;"",I87=Data!$B$2,E87="Expense"),F87+ROW()/1000000,"")</f>
      </c>
    </row>
    <row r="88" ht="18" customHeight="1" spans="1:11" x14ac:dyDescent="0.25">
      <c r="A88" s="1"/>
      <c r="B88" s="36"/>
      <c r="C88" s="37"/>
      <c r="D88" s="37"/>
      <c r="E88" s="38"/>
      <c r="F88" s="39"/>
      <c r="G88" s="38"/>
      <c r="H88" s="37"/>
      <c r="I88" s="40">
        <f>IF(B88="","",DATE(YEAR(B88),MONTH(B88),1))</f>
      </c>
      <c r="J88" s="1">
        <f>IF(OR(B88="",E88&lt;&gt;"Expense"),"",F88)</f>
      </c>
      <c r="K88">
        <f>IF(AND(I88&lt;&gt;"",I88=Data!$B$2,E88="Expense"),F88+ROW()/1000000,"")</f>
      </c>
    </row>
    <row r="89" ht="18" customHeight="1" spans="1:11" x14ac:dyDescent="0.25">
      <c r="A89" s="1"/>
      <c r="B89" s="36"/>
      <c r="C89" s="37"/>
      <c r="D89" s="37"/>
      <c r="E89" s="38"/>
      <c r="F89" s="39"/>
      <c r="G89" s="38"/>
      <c r="H89" s="37"/>
      <c r="I89" s="40">
        <f>IF(B89="","",DATE(YEAR(B89),MONTH(B89),1))</f>
      </c>
      <c r="J89" s="1">
        <f>IF(OR(B89="",E89&lt;&gt;"Expense"),"",F89)</f>
      </c>
      <c r="K89">
        <f>IF(AND(I89&lt;&gt;"",I89=Data!$B$2,E89="Expense"),F89+ROW()/1000000,"")</f>
      </c>
    </row>
    <row r="90" ht="18" customHeight="1" spans="1:11" x14ac:dyDescent="0.25">
      <c r="A90" s="1"/>
      <c r="B90" s="36"/>
      <c r="C90" s="37"/>
      <c r="D90" s="37"/>
      <c r="E90" s="38"/>
      <c r="F90" s="39"/>
      <c r="G90" s="38"/>
      <c r="H90" s="37"/>
      <c r="I90" s="40">
        <f>IF(B90="","",DATE(YEAR(B90),MONTH(B90),1))</f>
      </c>
      <c r="J90" s="1">
        <f>IF(OR(B90="",E90&lt;&gt;"Expense"),"",F90)</f>
      </c>
      <c r="K90">
        <f>IF(AND(I90&lt;&gt;"",I90=Data!$B$2,E90="Expense"),F90+ROW()/1000000,"")</f>
      </c>
    </row>
    <row r="91" ht="18" customHeight="1" spans="1:11" x14ac:dyDescent="0.25">
      <c r="A91" s="1"/>
      <c r="B91" s="36"/>
      <c r="C91" s="37"/>
      <c r="D91" s="37"/>
      <c r="E91" s="38"/>
      <c r="F91" s="39"/>
      <c r="G91" s="38"/>
      <c r="H91" s="37"/>
      <c r="I91" s="40">
        <f>IF(B91="","",DATE(YEAR(B91),MONTH(B91),1))</f>
      </c>
      <c r="J91" s="1">
        <f>IF(OR(B91="",E91&lt;&gt;"Expense"),"",F91)</f>
      </c>
      <c r="K91">
        <f>IF(AND(I91&lt;&gt;"",I91=Data!$B$2,E91="Expense"),F91+ROW()/1000000,"")</f>
      </c>
    </row>
    <row r="92" ht="18" customHeight="1" spans="1:11" x14ac:dyDescent="0.25">
      <c r="A92" s="1"/>
      <c r="B92" s="36"/>
      <c r="C92" s="37"/>
      <c r="D92" s="37"/>
      <c r="E92" s="38"/>
      <c r="F92" s="39"/>
      <c r="G92" s="38"/>
      <c r="H92" s="37"/>
      <c r="I92" s="40">
        <f>IF(B92="","",DATE(YEAR(B92),MONTH(B92),1))</f>
      </c>
      <c r="J92" s="1">
        <f>IF(OR(B92="",E92&lt;&gt;"Expense"),"",F92)</f>
      </c>
      <c r="K92">
        <f>IF(AND(I92&lt;&gt;"",I92=Data!$B$2,E92="Expense"),F92+ROW()/1000000,"")</f>
      </c>
    </row>
    <row r="93" ht="18" customHeight="1" spans="1:11" x14ac:dyDescent="0.25">
      <c r="A93" s="1"/>
      <c r="B93" s="36"/>
      <c r="C93" s="37"/>
      <c r="D93" s="37"/>
      <c r="E93" s="38"/>
      <c r="F93" s="39"/>
      <c r="G93" s="38"/>
      <c r="H93" s="37"/>
      <c r="I93" s="40">
        <f>IF(B93="","",DATE(YEAR(B93),MONTH(B93),1))</f>
      </c>
      <c r="J93" s="1">
        <f>IF(OR(B93="",E93&lt;&gt;"Expense"),"",F93)</f>
      </c>
      <c r="K93">
        <f>IF(AND(I93&lt;&gt;"",I93=Data!$B$2,E93="Expense"),F93+ROW()/1000000,"")</f>
      </c>
    </row>
    <row r="94" ht="18" customHeight="1" spans="1:11" x14ac:dyDescent="0.25">
      <c r="A94" s="1"/>
      <c r="B94" s="36"/>
      <c r="C94" s="37"/>
      <c r="D94" s="37"/>
      <c r="E94" s="38"/>
      <c r="F94" s="39"/>
      <c r="G94" s="38"/>
      <c r="H94" s="37"/>
      <c r="I94" s="40">
        <f>IF(B94="","",DATE(YEAR(B94),MONTH(B94),1))</f>
      </c>
      <c r="J94" s="1">
        <f>IF(OR(B94="",E94&lt;&gt;"Expense"),"",F94)</f>
      </c>
      <c r="K94">
        <f>IF(AND(I94&lt;&gt;"",I94=Data!$B$2,E94="Expense"),F94+ROW()/1000000,"")</f>
      </c>
    </row>
    <row r="95" ht="18" customHeight="1" spans="1:11" x14ac:dyDescent="0.25">
      <c r="A95" s="1"/>
      <c r="B95" s="36"/>
      <c r="C95" s="37"/>
      <c r="D95" s="37"/>
      <c r="E95" s="38"/>
      <c r="F95" s="39"/>
      <c r="G95" s="38"/>
      <c r="H95" s="37"/>
      <c r="I95" s="40">
        <f>IF(B95="","",DATE(YEAR(B95),MONTH(B95),1))</f>
      </c>
      <c r="J95" s="1">
        <f>IF(OR(B95="",E95&lt;&gt;"Expense"),"",F95)</f>
      </c>
      <c r="K95">
        <f>IF(AND(I95&lt;&gt;"",I95=Data!$B$2,E95="Expense"),F95+ROW()/1000000,"")</f>
      </c>
    </row>
    <row r="96" ht="18" customHeight="1" spans="1:11" x14ac:dyDescent="0.25">
      <c r="A96" s="1"/>
      <c r="B96" s="36"/>
      <c r="C96" s="37"/>
      <c r="D96" s="37"/>
      <c r="E96" s="38"/>
      <c r="F96" s="39"/>
      <c r="G96" s="38"/>
      <c r="H96" s="37"/>
      <c r="I96" s="40">
        <f>IF(B96="","",DATE(YEAR(B96),MONTH(B96),1))</f>
      </c>
      <c r="J96" s="1">
        <f>IF(OR(B96="",E96&lt;&gt;"Expense"),"",F96)</f>
      </c>
      <c r="K96">
        <f>IF(AND(I96&lt;&gt;"",I96=Data!$B$2,E96="Expense"),F96+ROW()/1000000,"")</f>
      </c>
    </row>
    <row r="97" ht="18" customHeight="1" spans="1:11" x14ac:dyDescent="0.25">
      <c r="A97" s="1"/>
      <c r="B97" s="36"/>
      <c r="C97" s="37"/>
      <c r="D97" s="37"/>
      <c r="E97" s="38"/>
      <c r="F97" s="39"/>
      <c r="G97" s="38"/>
      <c r="H97" s="37"/>
      <c r="I97" s="40">
        <f>IF(B97="","",DATE(YEAR(B97),MONTH(B97),1))</f>
      </c>
      <c r="J97" s="1">
        <f>IF(OR(B97="",E97&lt;&gt;"Expense"),"",F97)</f>
      </c>
      <c r="K97">
        <f>IF(AND(I97&lt;&gt;"",I97=Data!$B$2,E97="Expense"),F97+ROW()/1000000,"")</f>
      </c>
    </row>
    <row r="98" ht="18" customHeight="1" spans="1:11" x14ac:dyDescent="0.25">
      <c r="A98" s="1"/>
      <c r="B98" s="36"/>
      <c r="C98" s="37"/>
      <c r="D98" s="37"/>
      <c r="E98" s="38"/>
      <c r="F98" s="39"/>
      <c r="G98" s="38"/>
      <c r="H98" s="37"/>
      <c r="I98" s="40">
        <f>IF(B98="","",DATE(YEAR(B98),MONTH(B98),1))</f>
      </c>
      <c r="J98" s="1">
        <f>IF(OR(B98="",E98&lt;&gt;"Expense"),"",F98)</f>
      </c>
      <c r="K98">
        <f>IF(AND(I98&lt;&gt;"",I98=Data!$B$2,E98="Expense"),F98+ROW()/1000000,"")</f>
      </c>
    </row>
    <row r="99" ht="18" customHeight="1" spans="1:11" x14ac:dyDescent="0.25">
      <c r="A99" s="1"/>
      <c r="B99" s="36"/>
      <c r="C99" s="37"/>
      <c r="D99" s="37"/>
      <c r="E99" s="38"/>
      <c r="F99" s="39"/>
      <c r="G99" s="38"/>
      <c r="H99" s="37"/>
      <c r="I99" s="40">
        <f>IF(B99="","",DATE(YEAR(B99),MONTH(B99),1))</f>
      </c>
      <c r="J99" s="1">
        <f>IF(OR(B99="",E99&lt;&gt;"Expense"),"",F99)</f>
      </c>
      <c r="K99">
        <f>IF(AND(I99&lt;&gt;"",I99=Data!$B$2,E99="Expense"),F99+ROW()/1000000,"")</f>
      </c>
    </row>
    <row r="100" ht="18" customHeight="1" spans="1:11" x14ac:dyDescent="0.25">
      <c r="A100" s="1"/>
      <c r="B100" s="36"/>
      <c r="C100" s="37"/>
      <c r="D100" s="37"/>
      <c r="E100" s="38"/>
      <c r="F100" s="39"/>
      <c r="G100" s="38"/>
      <c r="H100" s="37"/>
      <c r="I100" s="40">
        <f>IF(B100="","",DATE(YEAR(B100),MONTH(B100),1))</f>
      </c>
      <c r="J100" s="1">
        <f>IF(OR(B100="",E100&lt;&gt;"Expense"),"",F100)</f>
      </c>
      <c r="K100">
        <f>IF(AND(I100&lt;&gt;"",I100=Data!$B$2,E100="Expense"),F100+ROW()/1000000,"")</f>
      </c>
    </row>
    <row r="101" ht="18" customHeight="1" spans="1:11" x14ac:dyDescent="0.25">
      <c r="A101" s="1"/>
      <c r="B101" s="36"/>
      <c r="C101" s="37"/>
      <c r="D101" s="37"/>
      <c r="E101" s="38"/>
      <c r="F101" s="39"/>
      <c r="G101" s="38"/>
      <c r="H101" s="37"/>
      <c r="I101" s="40">
        <f>IF(B101="","",DATE(YEAR(B101),MONTH(B101),1))</f>
      </c>
      <c r="J101" s="1">
        <f>IF(OR(B101="",E101&lt;&gt;"Expense"),"",F101)</f>
      </c>
      <c r="K101">
        <f>IF(AND(I101&lt;&gt;"",I101=Data!$B$2,E101="Expense"),F101+ROW()/1000000,"")</f>
      </c>
    </row>
    <row r="102" ht="18" customHeight="1" spans="1:11" x14ac:dyDescent="0.25">
      <c r="A102" s="1"/>
      <c r="B102" s="36"/>
      <c r="C102" s="37"/>
      <c r="D102" s="37"/>
      <c r="E102" s="38"/>
      <c r="F102" s="39"/>
      <c r="G102" s="38"/>
      <c r="H102" s="37"/>
      <c r="I102" s="40">
        <f>IF(B102="","",DATE(YEAR(B102),MONTH(B102),1))</f>
      </c>
      <c r="J102" s="1">
        <f>IF(OR(B102="",E102&lt;&gt;"Expense"),"",F102)</f>
      </c>
      <c r="K102">
        <f>IF(AND(I102&lt;&gt;"",I102=Data!$B$2,E102="Expense"),F102+ROW()/1000000,"")</f>
      </c>
    </row>
    <row r="103" ht="18" customHeight="1" spans="1:11" x14ac:dyDescent="0.25">
      <c r="A103" s="1"/>
      <c r="B103" s="36"/>
      <c r="C103" s="37"/>
      <c r="D103" s="37"/>
      <c r="E103" s="38"/>
      <c r="F103" s="39"/>
      <c r="G103" s="38"/>
      <c r="H103" s="37"/>
      <c r="I103" s="40">
        <f>IF(B103="","",DATE(YEAR(B103),MONTH(B103),1))</f>
      </c>
      <c r="J103" s="1">
        <f>IF(OR(B103="",E103&lt;&gt;"Expense"),"",F103)</f>
      </c>
      <c r="K103">
        <f>IF(AND(I103&lt;&gt;"",I103=Data!$B$2,E103="Expense"),F103+ROW()/1000000,"")</f>
      </c>
    </row>
    <row r="104" ht="18" customHeight="1" spans="1:11" x14ac:dyDescent="0.25">
      <c r="A104" s="1"/>
      <c r="B104" s="36"/>
      <c r="C104" s="37"/>
      <c r="D104" s="37"/>
      <c r="E104" s="38"/>
      <c r="F104" s="39"/>
      <c r="G104" s="38"/>
      <c r="H104" s="37"/>
      <c r="I104" s="40">
        <f>IF(B104="","",DATE(YEAR(B104),MONTH(B104),1))</f>
      </c>
      <c r="J104" s="1">
        <f>IF(OR(B104="",E104&lt;&gt;"Expense"),"",F104)</f>
      </c>
      <c r="K104">
        <f>IF(AND(I104&lt;&gt;"",I104=Data!$B$2,E104="Expense"),F104+ROW()/1000000,"")</f>
      </c>
    </row>
    <row r="105" ht="18" customHeight="1" spans="1:11" x14ac:dyDescent="0.25">
      <c r="A105" s="1"/>
      <c r="B105" s="36"/>
      <c r="C105" s="37"/>
      <c r="D105" s="37"/>
      <c r="E105" s="38"/>
      <c r="F105" s="39"/>
      <c r="G105" s="38"/>
      <c r="H105" s="37"/>
      <c r="I105" s="40">
        <f>IF(B105="","",DATE(YEAR(B105),MONTH(B105),1))</f>
      </c>
      <c r="J105" s="1">
        <f>IF(OR(B105="",E105&lt;&gt;"Expense"),"",F105)</f>
      </c>
      <c r="K105">
        <f>IF(AND(I105&lt;&gt;"",I105=Data!$B$2,E105="Expense"),F105+ROW()/1000000,"")</f>
      </c>
    </row>
    <row r="106" ht="18" customHeight="1" spans="1:11" x14ac:dyDescent="0.25">
      <c r="A106" s="1"/>
      <c r="B106" s="36"/>
      <c r="C106" s="37"/>
      <c r="D106" s="37"/>
      <c r="E106" s="38"/>
      <c r="F106" s="39"/>
      <c r="G106" s="38"/>
      <c r="H106" s="37"/>
      <c r="I106" s="40">
        <f>IF(B106="","",DATE(YEAR(B106),MONTH(B106),1))</f>
      </c>
      <c r="J106" s="1">
        <f>IF(OR(B106="",E106&lt;&gt;"Expense"),"",F106)</f>
      </c>
      <c r="K106">
        <f>IF(AND(I106&lt;&gt;"",I106=Data!$B$2,E106="Expense"),F106+ROW()/1000000,"")</f>
      </c>
    </row>
    <row r="107" ht="18" customHeight="1" spans="1:11" x14ac:dyDescent="0.25">
      <c r="A107" s="1"/>
      <c r="B107" s="36"/>
      <c r="C107" s="37"/>
      <c r="D107" s="37"/>
      <c r="E107" s="38"/>
      <c r="F107" s="39"/>
      <c r="G107" s="38"/>
      <c r="H107" s="37"/>
      <c r="I107" s="40">
        <f>IF(B107="","",DATE(YEAR(B107),MONTH(B107),1))</f>
      </c>
      <c r="J107" s="1">
        <f>IF(OR(B107="",E107&lt;&gt;"Expense"),"",F107)</f>
      </c>
      <c r="K107">
        <f>IF(AND(I107&lt;&gt;"",I107=Data!$B$2,E107="Expense"),F107+ROW()/1000000,"")</f>
      </c>
    </row>
    <row r="108" ht="18" customHeight="1" spans="1:11" x14ac:dyDescent="0.25">
      <c r="A108" s="1"/>
      <c r="B108" s="36"/>
      <c r="C108" s="37"/>
      <c r="D108" s="37"/>
      <c r="E108" s="38"/>
      <c r="F108" s="39"/>
      <c r="G108" s="38"/>
      <c r="H108" s="37"/>
      <c r="I108" s="40">
        <f>IF(B108="","",DATE(YEAR(B108),MONTH(B108),1))</f>
      </c>
      <c r="J108" s="1">
        <f>IF(OR(B108="",E108&lt;&gt;"Expense"),"",F108)</f>
      </c>
      <c r="K108">
        <f>IF(AND(I108&lt;&gt;"",I108=Data!$B$2,E108="Expense"),F108+ROW()/1000000,"")</f>
      </c>
    </row>
    <row r="109" ht="18" customHeight="1" spans="1:11" x14ac:dyDescent="0.25">
      <c r="A109" s="1"/>
      <c r="B109" s="36"/>
      <c r="C109" s="37"/>
      <c r="D109" s="37"/>
      <c r="E109" s="38"/>
      <c r="F109" s="39"/>
      <c r="G109" s="38"/>
      <c r="H109" s="37"/>
      <c r="I109" s="40">
        <f>IF(B109="","",DATE(YEAR(B109),MONTH(B109),1))</f>
      </c>
      <c r="J109" s="1">
        <f>IF(OR(B109="",E109&lt;&gt;"Expense"),"",F109)</f>
      </c>
      <c r="K109">
        <f>IF(AND(I109&lt;&gt;"",I109=Data!$B$2,E109="Expense"),F109+ROW()/1000000,"")</f>
      </c>
    </row>
    <row r="110" ht="18" customHeight="1" spans="1:11" x14ac:dyDescent="0.25">
      <c r="A110" s="1"/>
      <c r="B110" s="36"/>
      <c r="C110" s="37"/>
      <c r="D110" s="37"/>
      <c r="E110" s="38"/>
      <c r="F110" s="39"/>
      <c r="G110" s="38"/>
      <c r="H110" s="37"/>
      <c r="I110" s="40">
        <f>IF(B110="","",DATE(YEAR(B110),MONTH(B110),1))</f>
      </c>
      <c r="J110" s="1">
        <f>IF(OR(B110="",E110&lt;&gt;"Expense"),"",F110)</f>
      </c>
      <c r="K110">
        <f>IF(AND(I110&lt;&gt;"",I110=Data!$B$2,E110="Expense"),F110+ROW()/1000000,"")</f>
      </c>
    </row>
    <row r="111" ht="18" customHeight="1" spans="1:11" x14ac:dyDescent="0.25">
      <c r="A111" s="1"/>
      <c r="B111" s="36"/>
      <c r="C111" s="37"/>
      <c r="D111" s="37"/>
      <c r="E111" s="38"/>
      <c r="F111" s="39"/>
      <c r="G111" s="38"/>
      <c r="H111" s="37"/>
      <c r="I111" s="40">
        <f>IF(B111="","",DATE(YEAR(B111),MONTH(B111),1))</f>
      </c>
      <c r="J111" s="1">
        <f>IF(OR(B111="",E111&lt;&gt;"Expense"),"",F111)</f>
      </c>
      <c r="K111">
        <f>IF(AND(I111&lt;&gt;"",I111=Data!$B$2,E111="Expense"),F111+ROW()/1000000,"")</f>
      </c>
    </row>
    <row r="112" ht="18" customHeight="1" spans="1:11" x14ac:dyDescent="0.25">
      <c r="A112" s="1"/>
      <c r="B112" s="36"/>
      <c r="C112" s="37"/>
      <c r="D112" s="37"/>
      <c r="E112" s="38"/>
      <c r="F112" s="39"/>
      <c r="G112" s="38"/>
      <c r="H112" s="37"/>
      <c r="I112" s="40">
        <f>IF(B112="","",DATE(YEAR(B112),MONTH(B112),1))</f>
      </c>
      <c r="J112" s="1">
        <f>IF(OR(B112="",E112&lt;&gt;"Expense"),"",F112)</f>
      </c>
      <c r="K112">
        <f>IF(AND(I112&lt;&gt;"",I112=Data!$B$2,E112="Expense"),F112+ROW()/1000000,"")</f>
      </c>
    </row>
    <row r="113" ht="18" customHeight="1" spans="1:11" x14ac:dyDescent="0.25">
      <c r="A113" s="1"/>
      <c r="B113" s="36"/>
      <c r="C113" s="37"/>
      <c r="D113" s="37"/>
      <c r="E113" s="38"/>
      <c r="F113" s="39"/>
      <c r="G113" s="38"/>
      <c r="H113" s="37"/>
      <c r="I113" s="40">
        <f>IF(B113="","",DATE(YEAR(B113),MONTH(B113),1))</f>
      </c>
      <c r="J113" s="1">
        <f>IF(OR(B113="",E113&lt;&gt;"Expense"),"",F113)</f>
      </c>
      <c r="K113">
        <f>IF(AND(I113&lt;&gt;"",I113=Data!$B$2,E113="Expense"),F113+ROW()/1000000,"")</f>
      </c>
    </row>
    <row r="114" ht="18" customHeight="1" spans="1:11" x14ac:dyDescent="0.25">
      <c r="A114" s="1"/>
      <c r="B114" s="36"/>
      <c r="C114" s="37"/>
      <c r="D114" s="37"/>
      <c r="E114" s="38"/>
      <c r="F114" s="39"/>
      <c r="G114" s="38"/>
      <c r="H114" s="37"/>
      <c r="I114" s="40">
        <f>IF(B114="","",DATE(YEAR(B114),MONTH(B114),1))</f>
      </c>
      <c r="J114" s="1">
        <f>IF(OR(B114="",E114&lt;&gt;"Expense"),"",F114)</f>
      </c>
      <c r="K114">
        <f>IF(AND(I114&lt;&gt;"",I114=Data!$B$2,E114="Expense"),F114+ROW()/1000000,"")</f>
      </c>
    </row>
    <row r="115" ht="18" customHeight="1" spans="1:11" x14ac:dyDescent="0.25">
      <c r="A115" s="1"/>
      <c r="B115" s="36"/>
      <c r="C115" s="37"/>
      <c r="D115" s="37"/>
      <c r="E115" s="38"/>
      <c r="F115" s="39"/>
      <c r="G115" s="38"/>
      <c r="H115" s="37"/>
      <c r="I115" s="40">
        <f>IF(B115="","",DATE(YEAR(B115),MONTH(B115),1))</f>
      </c>
      <c r="J115" s="1">
        <f>IF(OR(B115="",E115&lt;&gt;"Expense"),"",F115)</f>
      </c>
      <c r="K115">
        <f>IF(AND(I115&lt;&gt;"",I115=Data!$B$2,E115="Expense"),F115+ROW()/1000000,"")</f>
      </c>
    </row>
    <row r="116" ht="18" customHeight="1" spans="1:11" x14ac:dyDescent="0.25">
      <c r="A116" s="1"/>
      <c r="B116" s="36"/>
      <c r="C116" s="37"/>
      <c r="D116" s="37"/>
      <c r="E116" s="38"/>
      <c r="F116" s="39"/>
      <c r="G116" s="38"/>
      <c r="H116" s="37"/>
      <c r="I116" s="40">
        <f>IF(B116="","",DATE(YEAR(B116),MONTH(B116),1))</f>
      </c>
      <c r="J116" s="1">
        <f>IF(OR(B116="",E116&lt;&gt;"Expense"),"",F116)</f>
      </c>
      <c r="K116">
        <f>IF(AND(I116&lt;&gt;"",I116=Data!$B$2,E116="Expense"),F116+ROW()/1000000,"")</f>
      </c>
    </row>
    <row r="117" ht="18" customHeight="1" spans="1:11" x14ac:dyDescent="0.25">
      <c r="A117" s="1"/>
      <c r="B117" s="36"/>
      <c r="C117" s="37"/>
      <c r="D117" s="37"/>
      <c r="E117" s="38"/>
      <c r="F117" s="39"/>
      <c r="G117" s="38"/>
      <c r="H117" s="37"/>
      <c r="I117" s="40">
        <f>IF(B117="","",DATE(YEAR(B117),MONTH(B117),1))</f>
      </c>
      <c r="J117" s="1">
        <f>IF(OR(B117="",E117&lt;&gt;"Expense"),"",F117)</f>
      </c>
      <c r="K117">
        <f>IF(AND(I117&lt;&gt;"",I117=Data!$B$2,E117="Expense"),F117+ROW()/1000000,"")</f>
      </c>
    </row>
    <row r="118" ht="18" customHeight="1" spans="1:11" x14ac:dyDescent="0.25">
      <c r="A118" s="1"/>
      <c r="B118" s="36"/>
      <c r="C118" s="37"/>
      <c r="D118" s="37"/>
      <c r="E118" s="38"/>
      <c r="F118" s="39"/>
      <c r="G118" s="38"/>
      <c r="H118" s="37"/>
      <c r="I118" s="40">
        <f>IF(B118="","",DATE(YEAR(B118),MONTH(B118),1))</f>
      </c>
      <c r="J118" s="1">
        <f>IF(OR(B118="",E118&lt;&gt;"Expense"),"",F118)</f>
      </c>
      <c r="K118">
        <f>IF(AND(I118&lt;&gt;"",I118=Data!$B$2,E118="Expense"),F118+ROW()/1000000,"")</f>
      </c>
    </row>
    <row r="119" ht="18" customHeight="1" spans="1:11" x14ac:dyDescent="0.25">
      <c r="A119" s="1"/>
      <c r="B119" s="36"/>
      <c r="C119" s="37"/>
      <c r="D119" s="37"/>
      <c r="E119" s="38"/>
      <c r="F119" s="39"/>
      <c r="G119" s="38"/>
      <c r="H119" s="37"/>
      <c r="I119" s="40">
        <f>IF(B119="","",DATE(YEAR(B119),MONTH(B119),1))</f>
      </c>
      <c r="J119" s="1">
        <f>IF(OR(B119="",E119&lt;&gt;"Expense"),"",F119)</f>
      </c>
      <c r="K119">
        <f>IF(AND(I119&lt;&gt;"",I119=Data!$B$2,E119="Expense"),F119+ROW()/1000000,"")</f>
      </c>
    </row>
    <row r="120" ht="18" customHeight="1" spans="1:11" x14ac:dyDescent="0.25">
      <c r="A120" s="1"/>
      <c r="B120" s="36"/>
      <c r="C120" s="37"/>
      <c r="D120" s="37"/>
      <c r="E120" s="38"/>
      <c r="F120" s="39"/>
      <c r="G120" s="38"/>
      <c r="H120" s="37"/>
      <c r="I120" s="40">
        <f>IF(B120="","",DATE(YEAR(B120),MONTH(B120),1))</f>
      </c>
      <c r="J120" s="1">
        <f>IF(OR(B120="",E120&lt;&gt;"Expense"),"",F120)</f>
      </c>
      <c r="K120">
        <f>IF(AND(I120&lt;&gt;"",I120=Data!$B$2,E120="Expense"),F120+ROW()/1000000,"")</f>
      </c>
    </row>
    <row r="121" ht="18" customHeight="1" spans="1:11" x14ac:dyDescent="0.25">
      <c r="A121" s="1"/>
      <c r="B121" s="36"/>
      <c r="C121" s="37"/>
      <c r="D121" s="37"/>
      <c r="E121" s="38"/>
      <c r="F121" s="39"/>
      <c r="G121" s="38"/>
      <c r="H121" s="37"/>
      <c r="I121" s="40">
        <f>IF(B121="","",DATE(YEAR(B121),MONTH(B121),1))</f>
      </c>
      <c r="J121" s="1">
        <f>IF(OR(B121="",E121&lt;&gt;"Expense"),"",F121)</f>
      </c>
      <c r="K121">
        <f>IF(AND(I121&lt;&gt;"",I121=Data!$B$2,E121="Expense"),F121+ROW()/1000000,"")</f>
      </c>
    </row>
    <row r="122" ht="18" customHeight="1" spans="1:11" x14ac:dyDescent="0.25">
      <c r="A122" s="1"/>
      <c r="B122" s="36"/>
      <c r="C122" s="37"/>
      <c r="D122" s="37"/>
      <c r="E122" s="38"/>
      <c r="F122" s="39"/>
      <c r="G122" s="38"/>
      <c r="H122" s="37"/>
      <c r="I122" s="40">
        <f>IF(B122="","",DATE(YEAR(B122),MONTH(B122),1))</f>
      </c>
      <c r="J122" s="1">
        <f>IF(OR(B122="",E122&lt;&gt;"Expense"),"",F122)</f>
      </c>
      <c r="K122">
        <f>IF(AND(I122&lt;&gt;"",I122=Data!$B$2,E122="Expense"),F122+ROW()/1000000,"")</f>
      </c>
    </row>
    <row r="123" ht="18" customHeight="1" spans="1:11" x14ac:dyDescent="0.25">
      <c r="A123" s="1"/>
      <c r="B123" s="36"/>
      <c r="C123" s="37"/>
      <c r="D123" s="37"/>
      <c r="E123" s="38"/>
      <c r="F123" s="39"/>
      <c r="G123" s="38"/>
      <c r="H123" s="37"/>
      <c r="I123" s="40">
        <f>IF(B123="","",DATE(YEAR(B123),MONTH(B123),1))</f>
      </c>
      <c r="J123" s="1">
        <f>IF(OR(B123="",E123&lt;&gt;"Expense"),"",F123)</f>
      </c>
      <c r="K123">
        <f>IF(AND(I123&lt;&gt;"",I123=Data!$B$2,E123="Expense"),F123+ROW()/1000000,"")</f>
      </c>
    </row>
    <row r="124" ht="18" customHeight="1" spans="1:11" x14ac:dyDescent="0.25">
      <c r="A124" s="1"/>
      <c r="B124" s="36"/>
      <c r="C124" s="37"/>
      <c r="D124" s="37"/>
      <c r="E124" s="38"/>
      <c r="F124" s="39"/>
      <c r="G124" s="38"/>
      <c r="H124" s="37"/>
      <c r="I124" s="40">
        <f>IF(B124="","",DATE(YEAR(B124),MONTH(B124),1))</f>
      </c>
      <c r="J124" s="1">
        <f>IF(OR(B124="",E124&lt;&gt;"Expense"),"",F124)</f>
      </c>
      <c r="K124">
        <f>IF(AND(I124&lt;&gt;"",I124=Data!$B$2,E124="Expense"),F124+ROW()/1000000,"")</f>
      </c>
    </row>
    <row r="125" ht="18" customHeight="1" spans="1:11" x14ac:dyDescent="0.25">
      <c r="A125" s="1"/>
      <c r="B125" s="36"/>
      <c r="C125" s="37"/>
      <c r="D125" s="37"/>
      <c r="E125" s="38"/>
      <c r="F125" s="39"/>
      <c r="G125" s="38"/>
      <c r="H125" s="37"/>
      <c r="I125" s="40">
        <f>IF(B125="","",DATE(YEAR(B125),MONTH(B125),1))</f>
      </c>
      <c r="J125" s="1">
        <f>IF(OR(B125="",E125&lt;&gt;"Expense"),"",F125)</f>
      </c>
      <c r="K125">
        <f>IF(AND(I125&lt;&gt;"",I125=Data!$B$2,E125="Expense"),F125+ROW()/1000000,"")</f>
      </c>
    </row>
    <row r="126" ht="18" customHeight="1" spans="1:11" x14ac:dyDescent="0.25">
      <c r="A126" s="1"/>
      <c r="B126" s="36"/>
      <c r="C126" s="37"/>
      <c r="D126" s="37"/>
      <c r="E126" s="38"/>
      <c r="F126" s="39"/>
      <c r="G126" s="38"/>
      <c r="H126" s="37"/>
      <c r="I126" s="40">
        <f>IF(B126="","",DATE(YEAR(B126),MONTH(B126),1))</f>
      </c>
      <c r="J126" s="1">
        <f>IF(OR(B126="",E126&lt;&gt;"Expense"),"",F126)</f>
      </c>
      <c r="K126">
        <f>IF(AND(I126&lt;&gt;"",I126=Data!$B$2,E126="Expense"),F126+ROW()/1000000,"")</f>
      </c>
    </row>
    <row r="127" ht="18" customHeight="1" spans="1:11" x14ac:dyDescent="0.25">
      <c r="A127" s="1"/>
      <c r="B127" s="36"/>
      <c r="C127" s="37"/>
      <c r="D127" s="37"/>
      <c r="E127" s="38"/>
      <c r="F127" s="39"/>
      <c r="G127" s="38"/>
      <c r="H127" s="37"/>
      <c r="I127" s="40">
        <f>IF(B127="","",DATE(YEAR(B127),MONTH(B127),1))</f>
      </c>
      <c r="J127" s="1">
        <f>IF(OR(B127="",E127&lt;&gt;"Expense"),"",F127)</f>
      </c>
      <c r="K127">
        <f>IF(AND(I127&lt;&gt;"",I127=Data!$B$2,E127="Expense"),F127+ROW()/1000000,"")</f>
      </c>
    </row>
    <row r="128" ht="18" customHeight="1" spans="1:11" x14ac:dyDescent="0.25">
      <c r="A128" s="1"/>
      <c r="B128" s="36"/>
      <c r="C128" s="37"/>
      <c r="D128" s="37"/>
      <c r="E128" s="38"/>
      <c r="F128" s="39"/>
      <c r="G128" s="38"/>
      <c r="H128" s="37"/>
      <c r="I128" s="40">
        <f>IF(B128="","",DATE(YEAR(B128),MONTH(B128),1))</f>
      </c>
      <c r="J128" s="1">
        <f>IF(OR(B128="",E128&lt;&gt;"Expense"),"",F128)</f>
      </c>
      <c r="K128">
        <f>IF(AND(I128&lt;&gt;"",I128=Data!$B$2,E128="Expense"),F128+ROW()/1000000,"")</f>
      </c>
    </row>
    <row r="129" ht="18" customHeight="1" spans="1:11" x14ac:dyDescent="0.25">
      <c r="A129" s="1"/>
      <c r="B129" s="36"/>
      <c r="C129" s="37"/>
      <c r="D129" s="37"/>
      <c r="E129" s="38"/>
      <c r="F129" s="39"/>
      <c r="G129" s="38"/>
      <c r="H129" s="37"/>
      <c r="I129" s="40">
        <f>IF(B129="","",DATE(YEAR(B129),MONTH(B129),1))</f>
      </c>
      <c r="J129" s="1">
        <f>IF(OR(B129="",E129&lt;&gt;"Expense"),"",F129)</f>
      </c>
      <c r="K129">
        <f>IF(AND(I129&lt;&gt;"",I129=Data!$B$2,E129="Expense"),F129+ROW()/1000000,"")</f>
      </c>
    </row>
    <row r="130" ht="18" customHeight="1" spans="1:11" x14ac:dyDescent="0.25">
      <c r="A130" s="1"/>
      <c r="B130" s="36"/>
      <c r="C130" s="37"/>
      <c r="D130" s="37"/>
      <c r="E130" s="38"/>
      <c r="F130" s="39"/>
      <c r="G130" s="38"/>
      <c r="H130" s="37"/>
      <c r="I130" s="40">
        <f>IF(B130="","",DATE(YEAR(B130),MONTH(B130),1))</f>
      </c>
      <c r="J130" s="1">
        <f>IF(OR(B130="",E130&lt;&gt;"Expense"),"",F130)</f>
      </c>
      <c r="K130">
        <f>IF(AND(I130&lt;&gt;"",I130=Data!$B$2,E130="Expense"),F130+ROW()/1000000,"")</f>
      </c>
    </row>
    <row r="131" ht="18" customHeight="1" spans="1:11" x14ac:dyDescent="0.25">
      <c r="A131" s="1"/>
      <c r="B131" s="36"/>
      <c r="C131" s="37"/>
      <c r="D131" s="37"/>
      <c r="E131" s="38"/>
      <c r="F131" s="39"/>
      <c r="G131" s="38"/>
      <c r="H131" s="37"/>
      <c r="I131" s="40">
        <f>IF(B131="","",DATE(YEAR(B131),MONTH(B131),1))</f>
      </c>
      <c r="J131" s="1">
        <f>IF(OR(B131="",E131&lt;&gt;"Expense"),"",F131)</f>
      </c>
      <c r="K131">
        <f>IF(AND(I131&lt;&gt;"",I131=Data!$B$2,E131="Expense"),F131+ROW()/1000000,"")</f>
      </c>
    </row>
    <row r="132" ht="18" customHeight="1" spans="1:11" x14ac:dyDescent="0.25">
      <c r="A132" s="1"/>
      <c r="B132" s="36"/>
      <c r="C132" s="37"/>
      <c r="D132" s="37"/>
      <c r="E132" s="38"/>
      <c r="F132" s="39"/>
      <c r="G132" s="38"/>
      <c r="H132" s="37"/>
      <c r="I132" s="40">
        <f>IF(B132="","",DATE(YEAR(B132),MONTH(B132),1))</f>
      </c>
      <c r="J132" s="1">
        <f>IF(OR(B132="",E132&lt;&gt;"Expense"),"",F132)</f>
      </c>
      <c r="K132">
        <f>IF(AND(I132&lt;&gt;"",I132=Data!$B$2,E132="Expense"),F132+ROW()/1000000,"")</f>
      </c>
    </row>
    <row r="133" ht="18" customHeight="1" spans="1:11" x14ac:dyDescent="0.25">
      <c r="A133" s="1"/>
      <c r="B133" s="36"/>
      <c r="C133" s="37"/>
      <c r="D133" s="37"/>
      <c r="E133" s="38"/>
      <c r="F133" s="39"/>
      <c r="G133" s="38"/>
      <c r="H133" s="37"/>
      <c r="I133" s="40">
        <f>IF(B133="","",DATE(YEAR(B133),MONTH(B133),1))</f>
      </c>
      <c r="J133" s="1">
        <f>IF(OR(B133="",E133&lt;&gt;"Expense"),"",F133)</f>
      </c>
      <c r="K133">
        <f>IF(AND(I133&lt;&gt;"",I133=Data!$B$2,E133="Expense"),F133+ROW()/1000000,"")</f>
      </c>
    </row>
    <row r="134" ht="18" customHeight="1" spans="1:11" x14ac:dyDescent="0.25">
      <c r="A134" s="1"/>
      <c r="B134" s="36"/>
      <c r="C134" s="37"/>
      <c r="D134" s="37"/>
      <c r="E134" s="38"/>
      <c r="F134" s="39"/>
      <c r="G134" s="38"/>
      <c r="H134" s="37"/>
      <c r="I134" s="40">
        <f>IF(B134="","",DATE(YEAR(B134),MONTH(B134),1))</f>
      </c>
      <c r="J134" s="1">
        <f>IF(OR(B134="",E134&lt;&gt;"Expense"),"",F134)</f>
      </c>
      <c r="K134">
        <f>IF(AND(I134&lt;&gt;"",I134=Data!$B$2,E134="Expense"),F134+ROW()/1000000,"")</f>
      </c>
    </row>
    <row r="135" ht="18" customHeight="1" spans="1:11" x14ac:dyDescent="0.25">
      <c r="A135" s="1"/>
      <c r="B135" s="36"/>
      <c r="C135" s="37"/>
      <c r="D135" s="37"/>
      <c r="E135" s="38"/>
      <c r="F135" s="39"/>
      <c r="G135" s="38"/>
      <c r="H135" s="37"/>
      <c r="I135" s="40">
        <f>IF(B135="","",DATE(YEAR(B135),MONTH(B135),1))</f>
      </c>
      <c r="J135" s="1">
        <f>IF(OR(B135="",E135&lt;&gt;"Expense"),"",F135)</f>
      </c>
      <c r="K135">
        <f>IF(AND(I135&lt;&gt;"",I135=Data!$B$2,E135="Expense"),F135+ROW()/1000000,"")</f>
      </c>
    </row>
    <row r="136" ht="18" customHeight="1" spans="1:11" x14ac:dyDescent="0.25">
      <c r="A136" s="1"/>
      <c r="B136" s="36"/>
      <c r="C136" s="37"/>
      <c r="D136" s="37"/>
      <c r="E136" s="38"/>
      <c r="F136" s="39"/>
      <c r="G136" s="38"/>
      <c r="H136" s="37"/>
      <c r="I136" s="40">
        <f>IF(B136="","",DATE(YEAR(B136),MONTH(B136),1))</f>
      </c>
      <c r="J136" s="1">
        <f>IF(OR(B136="",E136&lt;&gt;"Expense"),"",F136)</f>
      </c>
      <c r="K136">
        <f>IF(AND(I136&lt;&gt;"",I136=Data!$B$2,E136="Expense"),F136+ROW()/1000000,"")</f>
      </c>
    </row>
    <row r="137" ht="18" customHeight="1" spans="1:11" x14ac:dyDescent="0.25">
      <c r="A137" s="1"/>
      <c r="B137" s="36"/>
      <c r="C137" s="37"/>
      <c r="D137" s="37"/>
      <c r="E137" s="38"/>
      <c r="F137" s="39"/>
      <c r="G137" s="38"/>
      <c r="H137" s="37"/>
      <c r="I137" s="40">
        <f>IF(B137="","",DATE(YEAR(B137),MONTH(B137),1))</f>
      </c>
      <c r="J137" s="1">
        <f>IF(OR(B137="",E137&lt;&gt;"Expense"),"",F137)</f>
      </c>
      <c r="K137">
        <f>IF(AND(I137&lt;&gt;"",I137=Data!$B$2,E137="Expense"),F137+ROW()/1000000,"")</f>
      </c>
    </row>
    <row r="138" ht="18" customHeight="1" spans="1:11" x14ac:dyDescent="0.25">
      <c r="A138" s="1"/>
      <c r="B138" s="36"/>
      <c r="C138" s="37"/>
      <c r="D138" s="37"/>
      <c r="E138" s="38"/>
      <c r="F138" s="39"/>
      <c r="G138" s="38"/>
      <c r="H138" s="37"/>
      <c r="I138" s="40">
        <f>IF(B138="","",DATE(YEAR(B138),MONTH(B138),1))</f>
      </c>
      <c r="J138" s="1">
        <f>IF(OR(B138="",E138&lt;&gt;"Expense"),"",F138)</f>
      </c>
      <c r="K138">
        <f>IF(AND(I138&lt;&gt;"",I138=Data!$B$2,E138="Expense"),F138+ROW()/1000000,"")</f>
      </c>
    </row>
    <row r="139" ht="18" customHeight="1" spans="1:11" x14ac:dyDescent="0.25">
      <c r="A139" s="1"/>
      <c r="B139" s="36"/>
      <c r="C139" s="37"/>
      <c r="D139" s="37"/>
      <c r="E139" s="38"/>
      <c r="F139" s="39"/>
      <c r="G139" s="38"/>
      <c r="H139" s="37"/>
      <c r="I139" s="40">
        <f>IF(B139="","",DATE(YEAR(B139),MONTH(B139),1))</f>
      </c>
      <c r="J139" s="1">
        <f>IF(OR(B139="",E139&lt;&gt;"Expense"),"",F139)</f>
      </c>
      <c r="K139">
        <f>IF(AND(I139&lt;&gt;"",I139=Data!$B$2,E139="Expense"),F139+ROW()/1000000,"")</f>
      </c>
    </row>
    <row r="140" ht="18" customHeight="1" spans="1:11" x14ac:dyDescent="0.25">
      <c r="A140" s="1"/>
      <c r="B140" s="36"/>
      <c r="C140" s="37"/>
      <c r="D140" s="37"/>
      <c r="E140" s="38"/>
      <c r="F140" s="39"/>
      <c r="G140" s="38"/>
      <c r="H140" s="37"/>
      <c r="I140" s="40">
        <f>IF(B140="","",DATE(YEAR(B140),MONTH(B140),1))</f>
      </c>
      <c r="J140" s="1">
        <f>IF(OR(B140="",E140&lt;&gt;"Expense"),"",F140)</f>
      </c>
      <c r="K140">
        <f>IF(AND(I140&lt;&gt;"",I140=Data!$B$2,E140="Expense"),F140+ROW()/1000000,"")</f>
      </c>
    </row>
    <row r="141" ht="18" customHeight="1" spans="1:11" x14ac:dyDescent="0.25">
      <c r="A141" s="1"/>
      <c r="B141" s="36"/>
      <c r="C141" s="37"/>
      <c r="D141" s="37"/>
      <c r="E141" s="38"/>
      <c r="F141" s="39"/>
      <c r="G141" s="38"/>
      <c r="H141" s="37"/>
      <c r="I141" s="40">
        <f>IF(B141="","",DATE(YEAR(B141),MONTH(B141),1))</f>
      </c>
      <c r="J141" s="1">
        <f>IF(OR(B141="",E141&lt;&gt;"Expense"),"",F141)</f>
      </c>
      <c r="K141">
        <f>IF(AND(I141&lt;&gt;"",I141=Data!$B$2,E141="Expense"),F141+ROW()/1000000,"")</f>
      </c>
    </row>
    <row r="142" ht="18" customHeight="1" spans="1:11" x14ac:dyDescent="0.25">
      <c r="A142" s="1"/>
      <c r="B142" s="36"/>
      <c r="C142" s="37"/>
      <c r="D142" s="37"/>
      <c r="E142" s="38"/>
      <c r="F142" s="39"/>
      <c r="G142" s="38"/>
      <c r="H142" s="37"/>
      <c r="I142" s="40">
        <f>IF(B142="","",DATE(YEAR(B142),MONTH(B142),1))</f>
      </c>
      <c r="J142" s="1">
        <f>IF(OR(B142="",E142&lt;&gt;"Expense"),"",F142)</f>
      </c>
      <c r="K142">
        <f>IF(AND(I142&lt;&gt;"",I142=Data!$B$2,E142="Expense"),F142+ROW()/1000000,"")</f>
      </c>
    </row>
    <row r="143" ht="18" customHeight="1" spans="1:11" x14ac:dyDescent="0.25">
      <c r="A143" s="1"/>
      <c r="B143" s="36"/>
      <c r="C143" s="37"/>
      <c r="D143" s="37"/>
      <c r="E143" s="38"/>
      <c r="F143" s="39"/>
      <c r="G143" s="38"/>
      <c r="H143" s="37"/>
      <c r="I143" s="40">
        <f>IF(B143="","",DATE(YEAR(B143),MONTH(B143),1))</f>
      </c>
      <c r="J143" s="1">
        <f>IF(OR(B143="",E143&lt;&gt;"Expense"),"",F143)</f>
      </c>
      <c r="K143">
        <f>IF(AND(I143&lt;&gt;"",I143=Data!$B$2,E143="Expense"),F143+ROW()/1000000,"")</f>
      </c>
    </row>
    <row r="144" ht="18" customHeight="1" spans="1:11" x14ac:dyDescent="0.25">
      <c r="A144" s="1"/>
      <c r="B144" s="36"/>
      <c r="C144" s="37"/>
      <c r="D144" s="37"/>
      <c r="E144" s="38"/>
      <c r="F144" s="39"/>
      <c r="G144" s="38"/>
      <c r="H144" s="37"/>
      <c r="I144" s="40">
        <f>IF(B144="","",DATE(YEAR(B144),MONTH(B144),1))</f>
      </c>
      <c r="J144" s="1">
        <f>IF(OR(B144="",E144&lt;&gt;"Expense"),"",F144)</f>
      </c>
      <c r="K144">
        <f>IF(AND(I144&lt;&gt;"",I144=Data!$B$2,E144="Expense"),F144+ROW()/1000000,"")</f>
      </c>
    </row>
    <row r="145" ht="18" customHeight="1" spans="1:11" x14ac:dyDescent="0.25">
      <c r="A145" s="1"/>
      <c r="B145" s="36"/>
      <c r="C145" s="37"/>
      <c r="D145" s="37"/>
      <c r="E145" s="38"/>
      <c r="F145" s="39"/>
      <c r="G145" s="38"/>
      <c r="H145" s="37"/>
      <c r="I145" s="40">
        <f>IF(B145="","",DATE(YEAR(B145),MONTH(B145),1))</f>
      </c>
      <c r="J145" s="1">
        <f>IF(OR(B145="",E145&lt;&gt;"Expense"),"",F145)</f>
      </c>
      <c r="K145">
        <f>IF(AND(I145&lt;&gt;"",I145=Data!$B$2,E145="Expense"),F145+ROW()/1000000,"")</f>
      </c>
    </row>
    <row r="146" ht="18" customHeight="1" spans="1:11" x14ac:dyDescent="0.25">
      <c r="A146" s="1"/>
      <c r="B146" s="36"/>
      <c r="C146" s="37"/>
      <c r="D146" s="37"/>
      <c r="E146" s="38"/>
      <c r="F146" s="39"/>
      <c r="G146" s="38"/>
      <c r="H146" s="37"/>
      <c r="I146" s="40">
        <f>IF(B146="","",DATE(YEAR(B146),MONTH(B146),1))</f>
      </c>
      <c r="J146" s="1">
        <f>IF(OR(B146="",E146&lt;&gt;"Expense"),"",F146)</f>
      </c>
      <c r="K146">
        <f>IF(AND(I146&lt;&gt;"",I146=Data!$B$2,E146="Expense"),F146+ROW()/1000000,"")</f>
      </c>
    </row>
    <row r="147" ht="18" customHeight="1" spans="1:11" x14ac:dyDescent="0.25">
      <c r="A147" s="1"/>
      <c r="B147" s="36"/>
      <c r="C147" s="37"/>
      <c r="D147" s="37"/>
      <c r="E147" s="38"/>
      <c r="F147" s="39"/>
      <c r="G147" s="38"/>
      <c r="H147" s="37"/>
      <c r="I147" s="40">
        <f>IF(B147="","",DATE(YEAR(B147),MONTH(B147),1))</f>
      </c>
      <c r="J147" s="1">
        <f>IF(OR(B147="",E147&lt;&gt;"Expense"),"",F147)</f>
      </c>
      <c r="K147">
        <f>IF(AND(I147&lt;&gt;"",I147=Data!$B$2,E147="Expense"),F147+ROW()/1000000,"")</f>
      </c>
    </row>
    <row r="148" ht="18" customHeight="1" spans="1:11" x14ac:dyDescent="0.25">
      <c r="A148" s="1"/>
      <c r="B148" s="36"/>
      <c r="C148" s="37"/>
      <c r="D148" s="37"/>
      <c r="E148" s="38"/>
      <c r="F148" s="39"/>
      <c r="G148" s="38"/>
      <c r="H148" s="37"/>
      <c r="I148" s="40">
        <f>IF(B148="","",DATE(YEAR(B148),MONTH(B148),1))</f>
      </c>
      <c r="J148" s="1">
        <f>IF(OR(B148="",E148&lt;&gt;"Expense"),"",F148)</f>
      </c>
      <c r="K148">
        <f>IF(AND(I148&lt;&gt;"",I148=Data!$B$2,E148="Expense"),F148+ROW()/1000000,"")</f>
      </c>
    </row>
    <row r="149" ht="18" customHeight="1" spans="1:11" x14ac:dyDescent="0.25">
      <c r="A149" s="1"/>
      <c r="B149" s="36"/>
      <c r="C149" s="37"/>
      <c r="D149" s="37"/>
      <c r="E149" s="38"/>
      <c r="F149" s="39"/>
      <c r="G149" s="38"/>
      <c r="H149" s="37"/>
      <c r="I149" s="40">
        <f>IF(B149="","",DATE(YEAR(B149),MONTH(B149),1))</f>
      </c>
      <c r="J149" s="1">
        <f>IF(OR(B149="",E149&lt;&gt;"Expense"),"",F149)</f>
      </c>
      <c r="K149">
        <f>IF(AND(I149&lt;&gt;"",I149=Data!$B$2,E149="Expense"),F149+ROW()/1000000,"")</f>
      </c>
    </row>
    <row r="150" ht="18" customHeight="1" spans="1:11" x14ac:dyDescent="0.25">
      <c r="A150" s="1"/>
      <c r="B150" s="36"/>
      <c r="C150" s="37"/>
      <c r="D150" s="37"/>
      <c r="E150" s="38"/>
      <c r="F150" s="39"/>
      <c r="G150" s="38"/>
      <c r="H150" s="37"/>
      <c r="I150" s="40">
        <f>IF(B150="","",DATE(YEAR(B150),MONTH(B150),1))</f>
      </c>
      <c r="J150" s="1">
        <f>IF(OR(B150="",E150&lt;&gt;"Expense"),"",F150)</f>
      </c>
      <c r="K150">
        <f>IF(AND(I150&lt;&gt;"",I150=Data!$B$2,E150="Expense"),F150+ROW()/1000000,"")</f>
      </c>
    </row>
    <row r="151" ht="18" customHeight="1" spans="1:11" x14ac:dyDescent="0.25">
      <c r="A151" s="1"/>
      <c r="B151" s="36"/>
      <c r="C151" s="37"/>
      <c r="D151" s="37"/>
      <c r="E151" s="38"/>
      <c r="F151" s="39"/>
      <c r="G151" s="38"/>
      <c r="H151" s="37"/>
      <c r="I151" s="40">
        <f>IF(B151="","",DATE(YEAR(B151),MONTH(B151),1))</f>
      </c>
      <c r="J151" s="1">
        <f>IF(OR(B151="",E151&lt;&gt;"Expense"),"",F151)</f>
      </c>
      <c r="K151">
        <f>IF(AND(I151&lt;&gt;"",I151=Data!$B$2,E151="Expense"),F151+ROW()/1000000,"")</f>
      </c>
    </row>
    <row r="152" ht="18" customHeight="1" spans="1:11" x14ac:dyDescent="0.25">
      <c r="A152" s="1"/>
      <c r="B152" s="36"/>
      <c r="C152" s="37"/>
      <c r="D152" s="37"/>
      <c r="E152" s="38"/>
      <c r="F152" s="39"/>
      <c r="G152" s="38"/>
      <c r="H152" s="37"/>
      <c r="I152" s="40">
        <f>IF(B152="","",DATE(YEAR(B152),MONTH(B152),1))</f>
      </c>
      <c r="J152" s="1">
        <f>IF(OR(B152="",E152&lt;&gt;"Expense"),"",F152)</f>
      </c>
      <c r="K152">
        <f>IF(AND(I152&lt;&gt;"",I152=Data!$B$2,E152="Expense"),F152+ROW()/1000000,"")</f>
      </c>
    </row>
    <row r="153" ht="18" customHeight="1" spans="1:11" x14ac:dyDescent="0.25">
      <c r="A153" s="1"/>
      <c r="B153" s="36"/>
      <c r="C153" s="37"/>
      <c r="D153" s="37"/>
      <c r="E153" s="38"/>
      <c r="F153" s="39"/>
      <c r="G153" s="38"/>
      <c r="H153" s="37"/>
      <c r="I153" s="40">
        <f>IF(B153="","",DATE(YEAR(B153),MONTH(B153),1))</f>
      </c>
      <c r="J153" s="1">
        <f>IF(OR(B153="",E153&lt;&gt;"Expense"),"",F153)</f>
      </c>
      <c r="K153">
        <f>IF(AND(I153&lt;&gt;"",I153=Data!$B$2,E153="Expense"),F153+ROW()/1000000,"")</f>
      </c>
    </row>
    <row r="154" ht="18" customHeight="1" spans="1:11" x14ac:dyDescent="0.25">
      <c r="A154" s="1"/>
      <c r="B154" s="36"/>
      <c r="C154" s="37"/>
      <c r="D154" s="37"/>
      <c r="E154" s="38"/>
      <c r="F154" s="39"/>
      <c r="G154" s="38"/>
      <c r="H154" s="37"/>
      <c r="I154" s="40">
        <f>IF(B154="","",DATE(YEAR(B154),MONTH(B154),1))</f>
      </c>
      <c r="J154" s="1">
        <f>IF(OR(B154="",E154&lt;&gt;"Expense"),"",F154)</f>
      </c>
      <c r="K154">
        <f>IF(AND(I154&lt;&gt;"",I154=Data!$B$2,E154="Expense"),F154+ROW()/1000000,"")</f>
      </c>
    </row>
    <row r="155" ht="18" customHeight="1" spans="1:11" x14ac:dyDescent="0.25">
      <c r="A155" s="1"/>
      <c r="B155" s="36"/>
      <c r="C155" s="37"/>
      <c r="D155" s="37"/>
      <c r="E155" s="38"/>
      <c r="F155" s="39"/>
      <c r="G155" s="38"/>
      <c r="H155" s="37"/>
      <c r="I155" s="40">
        <f>IF(B155="","",DATE(YEAR(B155),MONTH(B155),1))</f>
      </c>
      <c r="J155" s="1">
        <f>IF(OR(B155="",E155&lt;&gt;"Expense"),"",F155)</f>
      </c>
      <c r="K155">
        <f>IF(AND(I155&lt;&gt;"",I155=Data!$B$2,E155="Expense"),F155+ROW()/1000000,"")</f>
      </c>
    </row>
    <row r="156" ht="18" customHeight="1" spans="1:11" x14ac:dyDescent="0.25">
      <c r="A156" s="1"/>
      <c r="B156" s="36"/>
      <c r="C156" s="37"/>
      <c r="D156" s="37"/>
      <c r="E156" s="38"/>
      <c r="F156" s="39"/>
      <c r="G156" s="38"/>
      <c r="H156" s="37"/>
      <c r="I156" s="40">
        <f>IF(B156="","",DATE(YEAR(B156),MONTH(B156),1))</f>
      </c>
      <c r="J156" s="1">
        <f>IF(OR(B156="",E156&lt;&gt;"Expense"),"",F156)</f>
      </c>
      <c r="K156">
        <f>IF(AND(I156&lt;&gt;"",I156=Data!$B$2,E156="Expense"),F156+ROW()/1000000,"")</f>
      </c>
    </row>
    <row r="157" ht="18" customHeight="1" spans="1:11" x14ac:dyDescent="0.25">
      <c r="A157" s="1"/>
      <c r="B157" s="36"/>
      <c r="C157" s="37"/>
      <c r="D157" s="37"/>
      <c r="E157" s="38"/>
      <c r="F157" s="39"/>
      <c r="G157" s="38"/>
      <c r="H157" s="37"/>
      <c r="I157" s="40">
        <f>IF(B157="","",DATE(YEAR(B157),MONTH(B157),1))</f>
      </c>
      <c r="J157" s="1">
        <f>IF(OR(B157="",E157&lt;&gt;"Expense"),"",F157)</f>
      </c>
      <c r="K157">
        <f>IF(AND(I157&lt;&gt;"",I157=Data!$B$2,E157="Expense"),F157+ROW()/1000000,"")</f>
      </c>
    </row>
    <row r="158" ht="18" customHeight="1" spans="1:11" x14ac:dyDescent="0.25">
      <c r="A158" s="1"/>
      <c r="B158" s="36"/>
      <c r="C158" s="37"/>
      <c r="D158" s="37"/>
      <c r="E158" s="38"/>
      <c r="F158" s="39"/>
      <c r="G158" s="38"/>
      <c r="H158" s="37"/>
      <c r="I158" s="40">
        <f>IF(B158="","",DATE(YEAR(B158),MONTH(B158),1))</f>
      </c>
      <c r="J158" s="1">
        <f>IF(OR(B158="",E158&lt;&gt;"Expense"),"",F158)</f>
      </c>
      <c r="K158">
        <f>IF(AND(I158&lt;&gt;"",I158=Data!$B$2,E158="Expense"),F158+ROW()/1000000,"")</f>
      </c>
    </row>
    <row r="159" ht="18" customHeight="1" spans="1:11" x14ac:dyDescent="0.25">
      <c r="A159" s="1"/>
      <c r="B159" s="36"/>
      <c r="C159" s="37"/>
      <c r="D159" s="37"/>
      <c r="E159" s="38"/>
      <c r="F159" s="39"/>
      <c r="G159" s="38"/>
      <c r="H159" s="37"/>
      <c r="I159" s="40">
        <f>IF(B159="","",DATE(YEAR(B159),MONTH(B159),1))</f>
      </c>
      <c r="J159" s="1">
        <f>IF(OR(B159="",E159&lt;&gt;"Expense"),"",F159)</f>
      </c>
      <c r="K159">
        <f>IF(AND(I159&lt;&gt;"",I159=Data!$B$2,E159="Expense"),F159+ROW()/1000000,"")</f>
      </c>
    </row>
    <row r="160" ht="18" customHeight="1" spans="1:11" x14ac:dyDescent="0.25">
      <c r="A160" s="1"/>
      <c r="B160" s="36"/>
      <c r="C160" s="37"/>
      <c r="D160" s="37"/>
      <c r="E160" s="38"/>
      <c r="F160" s="39"/>
      <c r="G160" s="38"/>
      <c r="H160" s="37"/>
      <c r="I160" s="40">
        <f>IF(B160="","",DATE(YEAR(B160),MONTH(B160),1))</f>
      </c>
      <c r="J160" s="1">
        <f>IF(OR(B160="",E160&lt;&gt;"Expense"),"",F160)</f>
      </c>
      <c r="K160">
        <f>IF(AND(I160&lt;&gt;"",I160=Data!$B$2,E160="Expense"),F160+ROW()/1000000,"")</f>
      </c>
    </row>
    <row r="161" ht="18" customHeight="1" spans="1:11" x14ac:dyDescent="0.25">
      <c r="A161" s="1"/>
      <c r="B161" s="36"/>
      <c r="C161" s="37"/>
      <c r="D161" s="37"/>
      <c r="E161" s="38"/>
      <c r="F161" s="39"/>
      <c r="G161" s="38"/>
      <c r="H161" s="37"/>
      <c r="I161" s="40">
        <f>IF(B161="","",DATE(YEAR(B161),MONTH(B161),1))</f>
      </c>
      <c r="J161" s="1">
        <f>IF(OR(B161="",E161&lt;&gt;"Expense"),"",F161)</f>
      </c>
      <c r="K161">
        <f>IF(AND(I161&lt;&gt;"",I161=Data!$B$2,E161="Expense"),F161+ROW()/1000000,"")</f>
      </c>
    </row>
    <row r="162" ht="18" customHeight="1" spans="1:11" x14ac:dyDescent="0.25">
      <c r="A162" s="1"/>
      <c r="B162" s="36"/>
      <c r="C162" s="37"/>
      <c r="D162" s="37"/>
      <c r="E162" s="38"/>
      <c r="F162" s="39"/>
      <c r="G162" s="38"/>
      <c r="H162" s="37"/>
      <c r="I162" s="40">
        <f>IF(B162="","",DATE(YEAR(B162),MONTH(B162),1))</f>
      </c>
      <c r="J162" s="1">
        <f>IF(OR(B162="",E162&lt;&gt;"Expense"),"",F162)</f>
      </c>
      <c r="K162">
        <f>IF(AND(I162&lt;&gt;"",I162=Data!$B$2,E162="Expense"),F162+ROW()/1000000,"")</f>
      </c>
    </row>
    <row r="163" ht="18" customHeight="1" spans="1:11" x14ac:dyDescent="0.25">
      <c r="A163" s="1"/>
      <c r="B163" s="36"/>
      <c r="C163" s="37"/>
      <c r="D163" s="37"/>
      <c r="E163" s="38"/>
      <c r="F163" s="39"/>
      <c r="G163" s="38"/>
      <c r="H163" s="37"/>
      <c r="I163" s="40">
        <f>IF(B163="","",DATE(YEAR(B163),MONTH(B163),1))</f>
      </c>
      <c r="J163" s="1">
        <f>IF(OR(B163="",E163&lt;&gt;"Expense"),"",F163)</f>
      </c>
      <c r="K163">
        <f>IF(AND(I163&lt;&gt;"",I163=Data!$B$2,E163="Expense"),F163+ROW()/1000000,"")</f>
      </c>
    </row>
    <row r="164" ht="18" customHeight="1" spans="1:11" x14ac:dyDescent="0.25">
      <c r="A164" s="1"/>
      <c r="B164" s="36"/>
      <c r="C164" s="37"/>
      <c r="D164" s="37"/>
      <c r="E164" s="38"/>
      <c r="F164" s="39"/>
      <c r="G164" s="38"/>
      <c r="H164" s="37"/>
      <c r="I164" s="40">
        <f>IF(B164="","",DATE(YEAR(B164),MONTH(B164),1))</f>
      </c>
      <c r="J164" s="1">
        <f>IF(OR(B164="",E164&lt;&gt;"Expense"),"",F164)</f>
      </c>
      <c r="K164">
        <f>IF(AND(I164&lt;&gt;"",I164=Data!$B$2,E164="Expense"),F164+ROW()/1000000,"")</f>
      </c>
    </row>
    <row r="165" ht="18" customHeight="1" spans="1:11" x14ac:dyDescent="0.25">
      <c r="A165" s="1"/>
      <c r="B165" s="36"/>
      <c r="C165" s="37"/>
      <c r="D165" s="37"/>
      <c r="E165" s="38"/>
      <c r="F165" s="39"/>
      <c r="G165" s="38"/>
      <c r="H165" s="37"/>
      <c r="I165" s="40">
        <f>IF(B165="","",DATE(YEAR(B165),MONTH(B165),1))</f>
      </c>
      <c r="J165" s="1">
        <f>IF(OR(B165="",E165&lt;&gt;"Expense"),"",F165)</f>
      </c>
      <c r="K165">
        <f>IF(AND(I165&lt;&gt;"",I165=Data!$B$2,E165="Expense"),F165+ROW()/1000000,"")</f>
      </c>
    </row>
    <row r="166" ht="18" customHeight="1" spans="1:11" x14ac:dyDescent="0.25">
      <c r="A166" s="1"/>
      <c r="B166" s="36"/>
      <c r="C166" s="37"/>
      <c r="D166" s="37"/>
      <c r="E166" s="38"/>
      <c r="F166" s="39"/>
      <c r="G166" s="38"/>
      <c r="H166" s="37"/>
      <c r="I166" s="40">
        <f>IF(B166="","",DATE(YEAR(B166),MONTH(B166),1))</f>
      </c>
      <c r="J166" s="1">
        <f>IF(OR(B166="",E166&lt;&gt;"Expense"),"",F166)</f>
      </c>
      <c r="K166">
        <f>IF(AND(I166&lt;&gt;"",I166=Data!$B$2,E166="Expense"),F166+ROW()/1000000,"")</f>
      </c>
    </row>
    <row r="167" ht="18" customHeight="1" spans="1:11" x14ac:dyDescent="0.25">
      <c r="A167" s="1"/>
      <c r="B167" s="36"/>
      <c r="C167" s="37"/>
      <c r="D167" s="37"/>
      <c r="E167" s="38"/>
      <c r="F167" s="39"/>
      <c r="G167" s="38"/>
      <c r="H167" s="37"/>
      <c r="I167" s="40">
        <f>IF(B167="","",DATE(YEAR(B167),MONTH(B167),1))</f>
      </c>
      <c r="J167" s="1">
        <f>IF(OR(B167="",E167&lt;&gt;"Expense"),"",F167)</f>
      </c>
      <c r="K167">
        <f>IF(AND(I167&lt;&gt;"",I167=Data!$B$2,E167="Expense"),F167+ROW()/1000000,"")</f>
      </c>
    </row>
    <row r="168" ht="18" customHeight="1" spans="1:11" x14ac:dyDescent="0.25">
      <c r="A168" s="1"/>
      <c r="B168" s="36"/>
      <c r="C168" s="37"/>
      <c r="D168" s="37"/>
      <c r="E168" s="38"/>
      <c r="F168" s="39"/>
      <c r="G168" s="38"/>
      <c r="H168" s="37"/>
      <c r="I168" s="40">
        <f>IF(B168="","",DATE(YEAR(B168),MONTH(B168),1))</f>
      </c>
      <c r="J168" s="1">
        <f>IF(OR(B168="",E168&lt;&gt;"Expense"),"",F168)</f>
      </c>
      <c r="K168">
        <f>IF(AND(I168&lt;&gt;"",I168=Data!$B$2,E168="Expense"),F168+ROW()/1000000,"")</f>
      </c>
    </row>
    <row r="169" ht="18" customHeight="1" spans="1:11" x14ac:dyDescent="0.25">
      <c r="A169" s="1"/>
      <c r="B169" s="36"/>
      <c r="C169" s="37"/>
      <c r="D169" s="37"/>
      <c r="E169" s="38"/>
      <c r="F169" s="39"/>
      <c r="G169" s="38"/>
      <c r="H169" s="37"/>
      <c r="I169" s="40">
        <f>IF(B169="","",DATE(YEAR(B169),MONTH(B169),1))</f>
      </c>
      <c r="J169" s="1">
        <f>IF(OR(B169="",E169&lt;&gt;"Expense"),"",F169)</f>
      </c>
      <c r="K169">
        <f>IF(AND(I169&lt;&gt;"",I169=Data!$B$2,E169="Expense"),F169+ROW()/1000000,"")</f>
      </c>
    </row>
    <row r="170" ht="18" customHeight="1" spans="1:11" x14ac:dyDescent="0.25">
      <c r="A170" s="1"/>
      <c r="B170" s="36"/>
      <c r="C170" s="37"/>
      <c r="D170" s="37"/>
      <c r="E170" s="38"/>
      <c r="F170" s="39"/>
      <c r="G170" s="38"/>
      <c r="H170" s="37"/>
      <c r="I170" s="40">
        <f>IF(B170="","",DATE(YEAR(B170),MONTH(B170),1))</f>
      </c>
      <c r="J170" s="1">
        <f>IF(OR(B170="",E170&lt;&gt;"Expense"),"",F170)</f>
      </c>
      <c r="K170">
        <f>IF(AND(I170&lt;&gt;"",I170=Data!$B$2,E170="Expense"),F170+ROW()/1000000,"")</f>
      </c>
    </row>
    <row r="171" ht="18" customHeight="1" spans="1:11" x14ac:dyDescent="0.25">
      <c r="A171" s="1"/>
      <c r="B171" s="36"/>
      <c r="C171" s="37"/>
      <c r="D171" s="37"/>
      <c r="E171" s="38"/>
      <c r="F171" s="39"/>
      <c r="G171" s="38"/>
      <c r="H171" s="37"/>
      <c r="I171" s="40">
        <f>IF(B171="","",DATE(YEAR(B171),MONTH(B171),1))</f>
      </c>
      <c r="J171" s="1">
        <f>IF(OR(B171="",E171&lt;&gt;"Expense"),"",F171)</f>
      </c>
      <c r="K171">
        <f>IF(AND(I171&lt;&gt;"",I171=Data!$B$2,E171="Expense"),F171+ROW()/1000000,"")</f>
      </c>
    </row>
    <row r="172" ht="18" customHeight="1" spans="1:11" x14ac:dyDescent="0.25">
      <c r="A172" s="1"/>
      <c r="B172" s="36"/>
      <c r="C172" s="37"/>
      <c r="D172" s="37"/>
      <c r="E172" s="38"/>
      <c r="F172" s="39"/>
      <c r="G172" s="38"/>
      <c r="H172" s="37"/>
      <c r="I172" s="40">
        <f>IF(B172="","",DATE(YEAR(B172),MONTH(B172),1))</f>
      </c>
      <c r="J172" s="1">
        <f>IF(OR(B172="",E172&lt;&gt;"Expense"),"",F172)</f>
      </c>
      <c r="K172">
        <f>IF(AND(I172&lt;&gt;"",I172=Data!$B$2,E172="Expense"),F172+ROW()/1000000,"")</f>
      </c>
    </row>
    <row r="173" ht="18" customHeight="1" spans="1:11" x14ac:dyDescent="0.25">
      <c r="A173" s="1"/>
      <c r="B173" s="36"/>
      <c r="C173" s="37"/>
      <c r="D173" s="37"/>
      <c r="E173" s="38"/>
      <c r="F173" s="39"/>
      <c r="G173" s="38"/>
      <c r="H173" s="37"/>
      <c r="I173" s="40">
        <f>IF(B173="","",DATE(YEAR(B173),MONTH(B173),1))</f>
      </c>
      <c r="J173" s="1">
        <f>IF(OR(B173="",E173&lt;&gt;"Expense"),"",F173)</f>
      </c>
      <c r="K173">
        <f>IF(AND(I173&lt;&gt;"",I173=Data!$B$2,E173="Expense"),F173+ROW()/1000000,"")</f>
      </c>
    </row>
    <row r="174" ht="18" customHeight="1" spans="1:11" x14ac:dyDescent="0.25">
      <c r="A174" s="1"/>
      <c r="B174" s="36"/>
      <c r="C174" s="37"/>
      <c r="D174" s="37"/>
      <c r="E174" s="38"/>
      <c r="F174" s="39"/>
      <c r="G174" s="38"/>
      <c r="H174" s="37"/>
      <c r="I174" s="40">
        <f>IF(B174="","",DATE(YEAR(B174),MONTH(B174),1))</f>
      </c>
      <c r="J174" s="1">
        <f>IF(OR(B174="",E174&lt;&gt;"Expense"),"",F174)</f>
      </c>
      <c r="K174">
        <f>IF(AND(I174&lt;&gt;"",I174=Data!$B$2,E174="Expense"),F174+ROW()/1000000,"")</f>
      </c>
    </row>
    <row r="175" ht="18" customHeight="1" spans="1:11" x14ac:dyDescent="0.25">
      <c r="A175" s="1"/>
      <c r="B175" s="36"/>
      <c r="C175" s="37"/>
      <c r="D175" s="37"/>
      <c r="E175" s="38"/>
      <c r="F175" s="39"/>
      <c r="G175" s="38"/>
      <c r="H175" s="37"/>
      <c r="I175" s="40">
        <f>IF(B175="","",DATE(YEAR(B175),MONTH(B175),1))</f>
      </c>
      <c r="J175" s="1">
        <f>IF(OR(B175="",E175&lt;&gt;"Expense"),"",F175)</f>
      </c>
      <c r="K175">
        <f>IF(AND(I175&lt;&gt;"",I175=Data!$B$2,E175="Expense"),F175+ROW()/1000000,"")</f>
      </c>
    </row>
    <row r="176" ht="18" customHeight="1" spans="1:11" x14ac:dyDescent="0.25">
      <c r="A176" s="1"/>
      <c r="B176" s="36"/>
      <c r="C176" s="37"/>
      <c r="D176" s="37"/>
      <c r="E176" s="38"/>
      <c r="F176" s="39"/>
      <c r="G176" s="38"/>
      <c r="H176" s="37"/>
      <c r="I176" s="40">
        <f>IF(B176="","",DATE(YEAR(B176),MONTH(B176),1))</f>
      </c>
      <c r="J176" s="1">
        <f>IF(OR(B176="",E176&lt;&gt;"Expense"),"",F176)</f>
      </c>
      <c r="K176">
        <f>IF(AND(I176&lt;&gt;"",I176=Data!$B$2,E176="Expense"),F176+ROW()/1000000,"")</f>
      </c>
    </row>
    <row r="177" ht="18" customHeight="1" spans="1:11" x14ac:dyDescent="0.25">
      <c r="A177" s="1"/>
      <c r="B177" s="36"/>
      <c r="C177" s="37"/>
      <c r="D177" s="37"/>
      <c r="E177" s="38"/>
      <c r="F177" s="39"/>
      <c r="G177" s="38"/>
      <c r="H177" s="37"/>
      <c r="I177" s="40">
        <f>IF(B177="","",DATE(YEAR(B177),MONTH(B177),1))</f>
      </c>
      <c r="J177" s="1">
        <f>IF(OR(B177="",E177&lt;&gt;"Expense"),"",F177)</f>
      </c>
      <c r="K177">
        <f>IF(AND(I177&lt;&gt;"",I177=Data!$B$2,E177="Expense"),F177+ROW()/1000000,"")</f>
      </c>
    </row>
    <row r="178" ht="18" customHeight="1" spans="1:11" x14ac:dyDescent="0.25">
      <c r="A178" s="1"/>
      <c r="B178" s="36"/>
      <c r="C178" s="37"/>
      <c r="D178" s="37"/>
      <c r="E178" s="38"/>
      <c r="F178" s="39"/>
      <c r="G178" s="38"/>
      <c r="H178" s="37"/>
      <c r="I178" s="40">
        <f>IF(B178="","",DATE(YEAR(B178),MONTH(B178),1))</f>
      </c>
      <c r="J178" s="1">
        <f>IF(OR(B178="",E178&lt;&gt;"Expense"),"",F178)</f>
      </c>
      <c r="K178">
        <f>IF(AND(I178&lt;&gt;"",I178=Data!$B$2,E178="Expense"),F178+ROW()/1000000,"")</f>
      </c>
    </row>
    <row r="179" ht="18" customHeight="1" spans="1:11" x14ac:dyDescent="0.25">
      <c r="A179" s="1"/>
      <c r="B179" s="36"/>
      <c r="C179" s="37"/>
      <c r="D179" s="37"/>
      <c r="E179" s="38"/>
      <c r="F179" s="39"/>
      <c r="G179" s="38"/>
      <c r="H179" s="37"/>
      <c r="I179" s="40">
        <f>IF(B179="","",DATE(YEAR(B179),MONTH(B179),1))</f>
      </c>
      <c r="J179" s="1">
        <f>IF(OR(B179="",E179&lt;&gt;"Expense"),"",F179)</f>
      </c>
      <c r="K179">
        <f>IF(AND(I179&lt;&gt;"",I179=Data!$B$2,E179="Expense"),F179+ROW()/1000000,"")</f>
      </c>
    </row>
    <row r="180" ht="18" customHeight="1" spans="1:11" x14ac:dyDescent="0.25">
      <c r="A180" s="1"/>
      <c r="B180" s="36"/>
      <c r="C180" s="37"/>
      <c r="D180" s="37"/>
      <c r="E180" s="38"/>
      <c r="F180" s="39"/>
      <c r="G180" s="38"/>
      <c r="H180" s="37"/>
      <c r="I180" s="40">
        <f>IF(B180="","",DATE(YEAR(B180),MONTH(B180),1))</f>
      </c>
      <c r="J180" s="1">
        <f>IF(OR(B180="",E180&lt;&gt;"Expense"),"",F180)</f>
      </c>
      <c r="K180">
        <f>IF(AND(I180&lt;&gt;"",I180=Data!$B$2,E180="Expense"),F180+ROW()/1000000,"")</f>
      </c>
    </row>
    <row r="181" ht="18" customHeight="1" spans="1:11" x14ac:dyDescent="0.25">
      <c r="A181" s="1"/>
      <c r="B181" s="36"/>
      <c r="C181" s="37"/>
      <c r="D181" s="37"/>
      <c r="E181" s="38"/>
      <c r="F181" s="39"/>
      <c r="G181" s="38"/>
      <c r="H181" s="37"/>
      <c r="I181" s="40">
        <f>IF(B181="","",DATE(YEAR(B181),MONTH(B181),1))</f>
      </c>
      <c r="J181" s="1">
        <f>IF(OR(B181="",E181&lt;&gt;"Expense"),"",F181)</f>
      </c>
      <c r="K181">
        <f>IF(AND(I181&lt;&gt;"",I181=Data!$B$2,E181="Expense"),F181+ROW()/1000000,"")</f>
      </c>
    </row>
    <row r="182" ht="18" customHeight="1" spans="1:11" x14ac:dyDescent="0.25">
      <c r="A182" s="1"/>
      <c r="B182" s="36"/>
      <c r="C182" s="37"/>
      <c r="D182" s="37"/>
      <c r="E182" s="38"/>
      <c r="F182" s="39"/>
      <c r="G182" s="38"/>
      <c r="H182" s="37"/>
      <c r="I182" s="40">
        <f>IF(B182="","",DATE(YEAR(B182),MONTH(B182),1))</f>
      </c>
      <c r="J182" s="1">
        <f>IF(OR(B182="",E182&lt;&gt;"Expense"),"",F182)</f>
      </c>
      <c r="K182">
        <f>IF(AND(I182&lt;&gt;"",I182=Data!$B$2,E182="Expense"),F182+ROW()/1000000,"")</f>
      </c>
    </row>
    <row r="183" ht="18" customHeight="1" spans="1:11" x14ac:dyDescent="0.25">
      <c r="A183" s="1"/>
      <c r="B183" s="36"/>
      <c r="C183" s="37"/>
      <c r="D183" s="37"/>
      <c r="E183" s="38"/>
      <c r="F183" s="39"/>
      <c r="G183" s="38"/>
      <c r="H183" s="37"/>
      <c r="I183" s="40">
        <f>IF(B183="","",DATE(YEAR(B183),MONTH(B183),1))</f>
      </c>
      <c r="J183" s="1">
        <f>IF(OR(B183="",E183&lt;&gt;"Expense"),"",F183)</f>
      </c>
      <c r="K183">
        <f>IF(AND(I183&lt;&gt;"",I183=Data!$B$2,E183="Expense"),F183+ROW()/1000000,"")</f>
      </c>
    </row>
    <row r="184" ht="18" customHeight="1" spans="1:11" x14ac:dyDescent="0.25">
      <c r="A184" s="1"/>
      <c r="B184" s="36"/>
      <c r="C184" s="37"/>
      <c r="D184" s="37"/>
      <c r="E184" s="38"/>
      <c r="F184" s="39"/>
      <c r="G184" s="38"/>
      <c r="H184" s="37"/>
      <c r="I184" s="40">
        <f>IF(B184="","",DATE(YEAR(B184),MONTH(B184),1))</f>
      </c>
      <c r="J184" s="1">
        <f>IF(OR(B184="",E184&lt;&gt;"Expense"),"",F184)</f>
      </c>
      <c r="K184">
        <f>IF(AND(I184&lt;&gt;"",I184=Data!$B$2,E184="Expense"),F184+ROW()/1000000,"")</f>
      </c>
    </row>
    <row r="185" ht="18" customHeight="1" spans="1:11" x14ac:dyDescent="0.25">
      <c r="A185" s="1"/>
      <c r="B185" s="36"/>
      <c r="C185" s="37"/>
      <c r="D185" s="37"/>
      <c r="E185" s="38"/>
      <c r="F185" s="39"/>
      <c r="G185" s="38"/>
      <c r="H185" s="37"/>
      <c r="I185" s="40">
        <f>IF(B185="","",DATE(YEAR(B185),MONTH(B185),1))</f>
      </c>
      <c r="J185" s="1">
        <f>IF(OR(B185="",E185&lt;&gt;"Expense"),"",F185)</f>
      </c>
      <c r="K185">
        <f>IF(AND(I185&lt;&gt;"",I185=Data!$B$2,E185="Expense"),F185+ROW()/1000000,"")</f>
      </c>
    </row>
    <row r="186" ht="18" customHeight="1" spans="1:11" x14ac:dyDescent="0.25">
      <c r="A186" s="1"/>
      <c r="B186" s="36"/>
      <c r="C186" s="37"/>
      <c r="D186" s="37"/>
      <c r="E186" s="38"/>
      <c r="F186" s="39"/>
      <c r="G186" s="38"/>
      <c r="H186" s="37"/>
      <c r="I186" s="40">
        <f>IF(B186="","",DATE(YEAR(B186),MONTH(B186),1))</f>
      </c>
      <c r="J186" s="1">
        <f>IF(OR(B186="",E186&lt;&gt;"Expense"),"",F186)</f>
      </c>
      <c r="K186">
        <f>IF(AND(I186&lt;&gt;"",I186=Data!$B$2,E186="Expense"),F186+ROW()/1000000,"")</f>
      </c>
    </row>
    <row r="187" ht="18" customHeight="1" spans="1:11" x14ac:dyDescent="0.25">
      <c r="A187" s="1"/>
      <c r="B187" s="36"/>
      <c r="C187" s="37"/>
      <c r="D187" s="37"/>
      <c r="E187" s="38"/>
      <c r="F187" s="39"/>
      <c r="G187" s="38"/>
      <c r="H187" s="37"/>
      <c r="I187" s="40">
        <f>IF(B187="","",DATE(YEAR(B187),MONTH(B187),1))</f>
      </c>
      <c r="J187" s="1">
        <f>IF(OR(B187="",E187&lt;&gt;"Expense"),"",F187)</f>
      </c>
      <c r="K187">
        <f>IF(AND(I187&lt;&gt;"",I187=Data!$B$2,E187="Expense"),F187+ROW()/1000000,"")</f>
      </c>
    </row>
    <row r="188" ht="18" customHeight="1" spans="1:11" x14ac:dyDescent="0.25">
      <c r="A188" s="1"/>
      <c r="B188" s="36"/>
      <c r="C188" s="37"/>
      <c r="D188" s="37"/>
      <c r="E188" s="38"/>
      <c r="F188" s="39"/>
      <c r="G188" s="38"/>
      <c r="H188" s="37"/>
      <c r="I188" s="40">
        <f>IF(B188="","",DATE(YEAR(B188),MONTH(B188),1))</f>
      </c>
      <c r="J188" s="1">
        <f>IF(OR(B188="",E188&lt;&gt;"Expense"),"",F188)</f>
      </c>
      <c r="K188">
        <f>IF(AND(I188&lt;&gt;"",I188=Data!$B$2,E188="Expense"),F188+ROW()/1000000,"")</f>
      </c>
    </row>
    <row r="189" ht="18" customHeight="1" spans="1:11" x14ac:dyDescent="0.25">
      <c r="A189" s="1"/>
      <c r="B189" s="36"/>
      <c r="C189" s="37"/>
      <c r="D189" s="37"/>
      <c r="E189" s="38"/>
      <c r="F189" s="39"/>
      <c r="G189" s="38"/>
      <c r="H189" s="37"/>
      <c r="I189" s="40">
        <f>IF(B189="","",DATE(YEAR(B189),MONTH(B189),1))</f>
      </c>
      <c r="J189" s="1">
        <f>IF(OR(B189="",E189&lt;&gt;"Expense"),"",F189)</f>
      </c>
      <c r="K189">
        <f>IF(AND(I189&lt;&gt;"",I189=Data!$B$2,E189="Expense"),F189+ROW()/1000000,"")</f>
      </c>
    </row>
    <row r="190" ht="18" customHeight="1" spans="1:11" x14ac:dyDescent="0.25">
      <c r="A190" s="1"/>
      <c r="B190" s="36"/>
      <c r="C190" s="37"/>
      <c r="D190" s="37"/>
      <c r="E190" s="38"/>
      <c r="F190" s="39"/>
      <c r="G190" s="38"/>
      <c r="H190" s="37"/>
      <c r="I190" s="40">
        <f>IF(B190="","",DATE(YEAR(B190),MONTH(B190),1))</f>
      </c>
      <c r="J190" s="1">
        <f>IF(OR(B190="",E190&lt;&gt;"Expense"),"",F190)</f>
      </c>
      <c r="K190">
        <f>IF(AND(I190&lt;&gt;"",I190=Data!$B$2,E190="Expense"),F190+ROW()/1000000,"")</f>
      </c>
    </row>
    <row r="191" ht="18" customHeight="1" spans="1:11" x14ac:dyDescent="0.25">
      <c r="A191" s="1"/>
      <c r="B191" s="36"/>
      <c r="C191" s="37"/>
      <c r="D191" s="37"/>
      <c r="E191" s="38"/>
      <c r="F191" s="39"/>
      <c r="G191" s="38"/>
      <c r="H191" s="37"/>
      <c r="I191" s="40">
        <f>IF(B191="","",DATE(YEAR(B191),MONTH(B191),1))</f>
      </c>
      <c r="J191" s="1">
        <f>IF(OR(B191="",E191&lt;&gt;"Expense"),"",F191)</f>
      </c>
      <c r="K191">
        <f>IF(AND(I191&lt;&gt;"",I191=Data!$B$2,E191="Expense"),F191+ROW()/1000000,"")</f>
      </c>
    </row>
    <row r="192" ht="18" customHeight="1" spans="1:11" x14ac:dyDescent="0.25">
      <c r="A192" s="1"/>
      <c r="B192" s="36"/>
      <c r="C192" s="37"/>
      <c r="D192" s="37"/>
      <c r="E192" s="38"/>
      <c r="F192" s="39"/>
      <c r="G192" s="38"/>
      <c r="H192" s="37"/>
      <c r="I192" s="40">
        <f>IF(B192="","",DATE(YEAR(B192),MONTH(B192),1))</f>
      </c>
      <c r="J192" s="1">
        <f>IF(OR(B192="",E192&lt;&gt;"Expense"),"",F192)</f>
      </c>
      <c r="K192">
        <f>IF(AND(I192&lt;&gt;"",I192=Data!$B$2,E192="Expense"),F192+ROW()/1000000,"")</f>
      </c>
    </row>
    <row r="193" ht="18" customHeight="1" spans="1:11" x14ac:dyDescent="0.25">
      <c r="A193" s="1"/>
      <c r="B193" s="36"/>
      <c r="C193" s="37"/>
      <c r="D193" s="37"/>
      <c r="E193" s="38"/>
      <c r="F193" s="39"/>
      <c r="G193" s="38"/>
      <c r="H193" s="37"/>
      <c r="I193" s="40">
        <f>IF(B193="","",DATE(YEAR(B193),MONTH(B193),1))</f>
      </c>
      <c r="J193" s="1">
        <f>IF(OR(B193="",E193&lt;&gt;"Expense"),"",F193)</f>
      </c>
      <c r="K193">
        <f>IF(AND(I193&lt;&gt;"",I193=Data!$B$2,E193="Expense"),F193+ROW()/1000000,"")</f>
      </c>
    </row>
    <row r="194" ht="18" customHeight="1" spans="1:11" x14ac:dyDescent="0.25">
      <c r="A194" s="1"/>
      <c r="B194" s="36"/>
      <c r="C194" s="37"/>
      <c r="D194" s="37"/>
      <c r="E194" s="38"/>
      <c r="F194" s="39"/>
      <c r="G194" s="38"/>
      <c r="H194" s="37"/>
      <c r="I194" s="40">
        <f>IF(B194="","",DATE(YEAR(B194),MONTH(B194),1))</f>
      </c>
      <c r="J194" s="1">
        <f>IF(OR(B194="",E194&lt;&gt;"Expense"),"",F194)</f>
      </c>
      <c r="K194">
        <f>IF(AND(I194&lt;&gt;"",I194=Data!$B$2,E194="Expense"),F194+ROW()/1000000,"")</f>
      </c>
    </row>
    <row r="195" ht="18" customHeight="1" spans="1:11" x14ac:dyDescent="0.25">
      <c r="A195" s="1"/>
      <c r="B195" s="36"/>
      <c r="C195" s="37"/>
      <c r="D195" s="37"/>
      <c r="E195" s="38"/>
      <c r="F195" s="39"/>
      <c r="G195" s="38"/>
      <c r="H195" s="37"/>
      <c r="I195" s="40">
        <f>IF(B195="","",DATE(YEAR(B195),MONTH(B195),1))</f>
      </c>
      <c r="J195" s="1">
        <f>IF(OR(B195="",E195&lt;&gt;"Expense"),"",F195)</f>
      </c>
      <c r="K195">
        <f>IF(AND(I195&lt;&gt;"",I195=Data!$B$2,E195="Expense"),F195+ROW()/1000000,"")</f>
      </c>
    </row>
    <row r="196" ht="18" customHeight="1" spans="1:11" x14ac:dyDescent="0.25">
      <c r="A196" s="1"/>
      <c r="B196" s="36"/>
      <c r="C196" s="37"/>
      <c r="D196" s="37"/>
      <c r="E196" s="38"/>
      <c r="F196" s="39"/>
      <c r="G196" s="38"/>
      <c r="H196" s="37"/>
      <c r="I196" s="40">
        <f>IF(B196="","",DATE(YEAR(B196),MONTH(B196),1))</f>
      </c>
      <c r="J196" s="1">
        <f>IF(OR(B196="",E196&lt;&gt;"Expense"),"",F196)</f>
      </c>
      <c r="K196">
        <f>IF(AND(I196&lt;&gt;"",I196=Data!$B$2,E196="Expense"),F196+ROW()/1000000,"")</f>
      </c>
    </row>
    <row r="197" ht="18" customHeight="1" spans="1:11" x14ac:dyDescent="0.25">
      <c r="A197" s="1"/>
      <c r="B197" s="36"/>
      <c r="C197" s="37"/>
      <c r="D197" s="37"/>
      <c r="E197" s="38"/>
      <c r="F197" s="39"/>
      <c r="G197" s="38"/>
      <c r="H197" s="37"/>
      <c r="I197" s="40">
        <f>IF(B197="","",DATE(YEAR(B197),MONTH(B197),1))</f>
      </c>
      <c r="J197" s="1">
        <f>IF(OR(B197="",E197&lt;&gt;"Expense"),"",F197)</f>
      </c>
      <c r="K197">
        <f>IF(AND(I197&lt;&gt;"",I197=Data!$B$2,E197="Expense"),F197+ROW()/1000000,"")</f>
      </c>
    </row>
    <row r="198" ht="18" customHeight="1" spans="1:11" x14ac:dyDescent="0.25">
      <c r="A198" s="1"/>
      <c r="B198" s="36"/>
      <c r="C198" s="37"/>
      <c r="D198" s="37"/>
      <c r="E198" s="38"/>
      <c r="F198" s="39"/>
      <c r="G198" s="38"/>
      <c r="H198" s="37"/>
      <c r="I198" s="40">
        <f>IF(B198="","",DATE(YEAR(B198),MONTH(B198),1))</f>
      </c>
      <c r="J198" s="1">
        <f>IF(OR(B198="",E198&lt;&gt;"Expense"),"",F198)</f>
      </c>
      <c r="K198">
        <f>IF(AND(I198&lt;&gt;"",I198=Data!$B$2,E198="Expense"),F198+ROW()/1000000,"")</f>
      </c>
    </row>
    <row r="199" ht="18" customHeight="1" spans="1:11" x14ac:dyDescent="0.25">
      <c r="A199" s="1"/>
      <c r="B199" s="36"/>
      <c r="C199" s="37"/>
      <c r="D199" s="37"/>
      <c r="E199" s="38"/>
      <c r="F199" s="39"/>
      <c r="G199" s="38"/>
      <c r="H199" s="37"/>
      <c r="I199" s="40">
        <f>IF(B199="","",DATE(YEAR(B199),MONTH(B199),1))</f>
      </c>
      <c r="J199" s="1">
        <f>IF(OR(B199="",E199&lt;&gt;"Expense"),"",F199)</f>
      </c>
      <c r="K199">
        <f>IF(AND(I199&lt;&gt;"",I199=Data!$B$2,E199="Expense"),F199+ROW()/1000000,"")</f>
      </c>
    </row>
    <row r="200" ht="18" customHeight="1" spans="1:11" x14ac:dyDescent="0.25">
      <c r="A200" s="1"/>
      <c r="B200" s="36"/>
      <c r="C200" s="37"/>
      <c r="D200" s="37"/>
      <c r="E200" s="38"/>
      <c r="F200" s="39"/>
      <c r="G200" s="38"/>
      <c r="H200" s="37"/>
      <c r="I200" s="40">
        <f>IF(B200="","",DATE(YEAR(B200),MONTH(B200),1))</f>
      </c>
      <c r="J200" s="1">
        <f>IF(OR(B200="",E200&lt;&gt;"Expense"),"",F200)</f>
      </c>
      <c r="K200">
        <f>IF(AND(I200&lt;&gt;"",I200=Data!$B$2,E200="Expense"),F200+ROW()/1000000,"")</f>
      </c>
    </row>
    <row r="201" ht="18" customHeight="1" spans="1:11" x14ac:dyDescent="0.25">
      <c r="A201" s="1"/>
      <c r="B201" s="36"/>
      <c r="C201" s="37"/>
      <c r="D201" s="37"/>
      <c r="E201" s="38"/>
      <c r="F201" s="39"/>
      <c r="G201" s="38"/>
      <c r="H201" s="37"/>
      <c r="I201" s="40">
        <f>IF(B201="","",DATE(YEAR(B201),MONTH(B201),1))</f>
      </c>
      <c r="J201" s="1">
        <f>IF(OR(B201="",E201&lt;&gt;"Expense"),"",F201)</f>
      </c>
      <c r="K201">
        <f>IF(AND(I201&lt;&gt;"",I201=Data!$B$2,E201="Expense"),F201+ROW()/1000000,"")</f>
      </c>
    </row>
    <row r="202" ht="18" customHeight="1" spans="1:11" x14ac:dyDescent="0.25">
      <c r="A202" s="1"/>
      <c r="B202" s="36"/>
      <c r="C202" s="37"/>
      <c r="D202" s="37"/>
      <c r="E202" s="38"/>
      <c r="F202" s="39"/>
      <c r="G202" s="38"/>
      <c r="H202" s="37"/>
      <c r="I202" s="40">
        <f>IF(B202="","",DATE(YEAR(B202),MONTH(B202),1))</f>
      </c>
      <c r="J202" s="1">
        <f>IF(OR(B202="",E202&lt;&gt;"Expense"),"",F202)</f>
      </c>
      <c r="K202">
        <f>IF(AND(I202&lt;&gt;"",I202=Data!$B$2,E202="Expense"),F202+ROW()/1000000,"")</f>
      </c>
    </row>
    <row r="203" ht="18" customHeight="1" spans="1:11" x14ac:dyDescent="0.25">
      <c r="A203" s="1"/>
      <c r="B203" s="36"/>
      <c r="C203" s="37"/>
      <c r="D203" s="37"/>
      <c r="E203" s="38"/>
      <c r="F203" s="39"/>
      <c r="G203" s="38"/>
      <c r="H203" s="37"/>
      <c r="I203" s="40">
        <f>IF(B203="","",DATE(YEAR(B203),MONTH(B203),1))</f>
      </c>
      <c r="J203" s="1">
        <f>IF(OR(B203="",E203&lt;&gt;"Expense"),"",F203)</f>
      </c>
      <c r="K203">
        <f>IF(AND(I203&lt;&gt;"",I203=Data!$B$2,E203="Expense"),F203+ROW()/1000000,"")</f>
      </c>
    </row>
    <row r="204" ht="18" customHeight="1" spans="1:11" x14ac:dyDescent="0.25">
      <c r="A204" s="1"/>
      <c r="B204" s="36"/>
      <c r="C204" s="37"/>
      <c r="D204" s="37"/>
      <c r="E204" s="38"/>
      <c r="F204" s="39"/>
      <c r="G204" s="38"/>
      <c r="H204" s="37"/>
      <c r="I204" s="40">
        <f>IF(B204="","",DATE(YEAR(B204),MONTH(B204),1))</f>
      </c>
      <c r="J204" s="1">
        <f>IF(OR(B204="",E204&lt;&gt;"Expense"),"",F204)</f>
      </c>
      <c r="K204">
        <f>IF(AND(I204&lt;&gt;"",I204=Data!$B$2,E204="Expense"),F204+ROW()/1000000,"")</f>
      </c>
    </row>
    <row r="205" ht="18" customHeight="1" spans="1:11" x14ac:dyDescent="0.25">
      <c r="A205" s="1"/>
      <c r="B205" s="36"/>
      <c r="C205" s="37"/>
      <c r="D205" s="37"/>
      <c r="E205" s="38"/>
      <c r="F205" s="39"/>
      <c r="G205" s="38"/>
      <c r="H205" s="37"/>
      <c r="I205" s="40">
        <f>IF(B205="","",DATE(YEAR(B205),MONTH(B205),1))</f>
      </c>
      <c r="J205" s="1">
        <f>IF(OR(B205="",E205&lt;&gt;"Expense"),"",F205)</f>
      </c>
      <c r="K205">
        <f>IF(AND(I205&lt;&gt;"",I205=Data!$B$2,E205="Expense"),F205+ROW()/1000000,"")</f>
      </c>
    </row>
    <row r="206" ht="18" customHeight="1" spans="1:11" x14ac:dyDescent="0.25">
      <c r="A206" s="1"/>
      <c r="B206" s="36"/>
      <c r="C206" s="37"/>
      <c r="D206" s="37"/>
      <c r="E206" s="38"/>
      <c r="F206" s="39"/>
      <c r="G206" s="38"/>
      <c r="H206" s="37"/>
      <c r="I206" s="40">
        <f>IF(B206="","",DATE(YEAR(B206),MONTH(B206),1))</f>
      </c>
      <c r="J206" s="1">
        <f>IF(OR(B206="",E206&lt;&gt;"Expense"),"",F206)</f>
      </c>
      <c r="K206">
        <f>IF(AND(I206&lt;&gt;"",I206=Data!$B$2,E206="Expense"),F206+ROW()/1000000,"")</f>
      </c>
    </row>
    <row r="207" ht="18" customHeight="1" spans="1:11" x14ac:dyDescent="0.25">
      <c r="A207" s="1"/>
      <c r="B207" s="36"/>
      <c r="C207" s="37"/>
      <c r="D207" s="37"/>
      <c r="E207" s="38"/>
      <c r="F207" s="39"/>
      <c r="G207" s="38"/>
      <c r="H207" s="37"/>
      <c r="I207" s="40">
        <f>IF(B207="","",DATE(YEAR(B207),MONTH(B207),1))</f>
      </c>
      <c r="J207" s="1">
        <f>IF(OR(B207="",E207&lt;&gt;"Expense"),"",F207)</f>
      </c>
      <c r="K207">
        <f>IF(AND(I207&lt;&gt;"",I207=Data!$B$2,E207="Expense"),F207+ROW()/1000000,"")</f>
      </c>
    </row>
    <row r="208" ht="18" customHeight="1" spans="1:11" x14ac:dyDescent="0.25">
      <c r="A208" s="1"/>
      <c r="B208" s="36"/>
      <c r="C208" s="37"/>
      <c r="D208" s="37"/>
      <c r="E208" s="38"/>
      <c r="F208" s="39"/>
      <c r="G208" s="38"/>
      <c r="H208" s="37"/>
      <c r="I208" s="40">
        <f>IF(B208="","",DATE(YEAR(B208),MONTH(B208),1))</f>
      </c>
      <c r="J208" s="1">
        <f>IF(OR(B208="",E208&lt;&gt;"Expense"),"",F208)</f>
      </c>
      <c r="K208">
        <f>IF(AND(I208&lt;&gt;"",I208=Data!$B$2,E208="Expense"),F208+ROW()/1000000,"")</f>
      </c>
    </row>
    <row r="209" ht="18" customHeight="1" spans="1:11" x14ac:dyDescent="0.25">
      <c r="A209" s="1"/>
      <c r="B209" s="36"/>
      <c r="C209" s="37"/>
      <c r="D209" s="37"/>
      <c r="E209" s="38"/>
      <c r="F209" s="39"/>
      <c r="G209" s="38"/>
      <c r="H209" s="37"/>
      <c r="I209" s="40">
        <f>IF(B209="","",DATE(YEAR(B209),MONTH(B209),1))</f>
      </c>
      <c r="J209" s="1">
        <f>IF(OR(B209="",E209&lt;&gt;"Expense"),"",F209)</f>
      </c>
      <c r="K209">
        <f>IF(AND(I209&lt;&gt;"",I209=Data!$B$2,E209="Expense"),F209+ROW()/1000000,"")</f>
      </c>
    </row>
    <row r="210" ht="18" customHeight="1" spans="1:11" x14ac:dyDescent="0.25">
      <c r="A210" s="1"/>
      <c r="B210" s="36"/>
      <c r="C210" s="37"/>
      <c r="D210" s="37"/>
      <c r="E210" s="38"/>
      <c r="F210" s="39"/>
      <c r="G210" s="38"/>
      <c r="H210" s="37"/>
      <c r="I210" s="40">
        <f>IF(B210="","",DATE(YEAR(B210),MONTH(B210),1))</f>
      </c>
      <c r="J210" s="1">
        <f>IF(OR(B210="",E210&lt;&gt;"Expense"),"",F210)</f>
      </c>
      <c r="K210">
        <f>IF(AND(I210&lt;&gt;"",I210=Data!$B$2,E210="Expense"),F210+ROW()/1000000,"")</f>
      </c>
    </row>
    <row r="211" ht="18" customHeight="1" spans="1:11" x14ac:dyDescent="0.25">
      <c r="A211" s="1"/>
      <c r="B211" s="36"/>
      <c r="C211" s="37"/>
      <c r="D211" s="37"/>
      <c r="E211" s="38"/>
      <c r="F211" s="39"/>
      <c r="G211" s="38"/>
      <c r="H211" s="37"/>
      <c r="I211" s="40">
        <f>IF(B211="","",DATE(YEAR(B211),MONTH(B211),1))</f>
      </c>
      <c r="J211" s="1">
        <f>IF(OR(B211="",E211&lt;&gt;"Expense"),"",F211)</f>
      </c>
      <c r="K211">
        <f>IF(AND(I211&lt;&gt;"",I211=Data!$B$2,E211="Expense"),F211+ROW()/1000000,"")</f>
      </c>
    </row>
    <row r="212" ht="18" customHeight="1" spans="1:11" x14ac:dyDescent="0.25">
      <c r="A212" s="1"/>
      <c r="B212" s="36"/>
      <c r="C212" s="37"/>
      <c r="D212" s="37"/>
      <c r="E212" s="38"/>
      <c r="F212" s="39"/>
      <c r="G212" s="38"/>
      <c r="H212" s="37"/>
      <c r="I212" s="40">
        <f>IF(B212="","",DATE(YEAR(B212),MONTH(B212),1))</f>
      </c>
      <c r="J212" s="1">
        <f>IF(OR(B212="",E212&lt;&gt;"Expense"),"",F212)</f>
      </c>
      <c r="K212">
        <f>IF(AND(I212&lt;&gt;"",I212=Data!$B$2,E212="Expense"),F212+ROW()/1000000,"")</f>
      </c>
    </row>
    <row r="213" ht="18" customHeight="1" spans="1:11" x14ac:dyDescent="0.25">
      <c r="A213" s="1"/>
      <c r="B213" s="36"/>
      <c r="C213" s="37"/>
      <c r="D213" s="37"/>
      <c r="E213" s="38"/>
      <c r="F213" s="39"/>
      <c r="G213" s="38"/>
      <c r="H213" s="37"/>
      <c r="I213" s="40">
        <f>IF(B213="","",DATE(YEAR(B213),MONTH(B213),1))</f>
      </c>
      <c r="J213" s="1">
        <f>IF(OR(B213="",E213&lt;&gt;"Expense"),"",F213)</f>
      </c>
      <c r="K213">
        <f>IF(AND(I213&lt;&gt;"",I213=Data!$B$2,E213="Expense"),F213+ROW()/1000000,"")</f>
      </c>
    </row>
    <row r="214" ht="18" customHeight="1" spans="1:11" x14ac:dyDescent="0.25">
      <c r="A214" s="1"/>
      <c r="B214" s="36"/>
      <c r="C214" s="37"/>
      <c r="D214" s="37"/>
      <c r="E214" s="38"/>
      <c r="F214" s="39"/>
      <c r="G214" s="38"/>
      <c r="H214" s="37"/>
      <c r="I214" s="40">
        <f>IF(B214="","",DATE(YEAR(B214),MONTH(B214),1))</f>
      </c>
      <c r="J214" s="1">
        <f>IF(OR(B214="",E214&lt;&gt;"Expense"),"",F214)</f>
      </c>
      <c r="K214">
        <f>IF(AND(I214&lt;&gt;"",I214=Data!$B$2,E214="Expense"),F214+ROW()/1000000,"")</f>
      </c>
    </row>
    <row r="215" ht="18" customHeight="1" spans="1:11" x14ac:dyDescent="0.25">
      <c r="A215" s="1"/>
      <c r="B215" s="36"/>
      <c r="C215" s="37"/>
      <c r="D215" s="37"/>
      <c r="E215" s="38"/>
      <c r="F215" s="39"/>
      <c r="G215" s="38"/>
      <c r="H215" s="37"/>
      <c r="I215" s="40">
        <f>IF(B215="","",DATE(YEAR(B215),MONTH(B215),1))</f>
      </c>
      <c r="J215" s="1">
        <f>IF(OR(B215="",E215&lt;&gt;"Expense"),"",F215)</f>
      </c>
      <c r="K215">
        <f>IF(AND(I215&lt;&gt;"",I215=Data!$B$2,E215="Expense"),F215+ROW()/1000000,"")</f>
      </c>
    </row>
    <row r="216" ht="18" customHeight="1" spans="1:11" x14ac:dyDescent="0.25">
      <c r="A216" s="1"/>
      <c r="B216" s="36"/>
      <c r="C216" s="37"/>
      <c r="D216" s="37"/>
      <c r="E216" s="38"/>
      <c r="F216" s="39"/>
      <c r="G216" s="38"/>
      <c r="H216" s="37"/>
      <c r="I216" s="40">
        <f>IF(B216="","",DATE(YEAR(B216),MONTH(B216),1))</f>
      </c>
      <c r="J216" s="1">
        <f>IF(OR(B216="",E216&lt;&gt;"Expense"),"",F216)</f>
      </c>
      <c r="K216">
        <f>IF(AND(I216&lt;&gt;"",I216=Data!$B$2,E216="Expense"),F216+ROW()/1000000,"")</f>
      </c>
    </row>
    <row r="217" ht="18" customHeight="1" spans="1:11" x14ac:dyDescent="0.25">
      <c r="A217" s="1"/>
      <c r="B217" s="36"/>
      <c r="C217" s="37"/>
      <c r="D217" s="37"/>
      <c r="E217" s="38"/>
      <c r="F217" s="39"/>
      <c r="G217" s="38"/>
      <c r="H217" s="37"/>
      <c r="I217" s="40">
        <f>IF(B217="","",DATE(YEAR(B217),MONTH(B217),1))</f>
      </c>
      <c r="J217" s="1">
        <f>IF(OR(B217="",E217&lt;&gt;"Expense"),"",F217)</f>
      </c>
      <c r="K217">
        <f>IF(AND(I217&lt;&gt;"",I217=Data!$B$2,E217="Expense"),F217+ROW()/1000000,"")</f>
      </c>
    </row>
    <row r="218" ht="18" customHeight="1" spans="1:11" x14ac:dyDescent="0.25">
      <c r="A218" s="1"/>
      <c r="B218" s="36"/>
      <c r="C218" s="37"/>
      <c r="D218" s="37"/>
      <c r="E218" s="38"/>
      <c r="F218" s="39"/>
      <c r="G218" s="38"/>
      <c r="H218" s="37"/>
      <c r="I218" s="40">
        <f>IF(B218="","",DATE(YEAR(B218),MONTH(B218),1))</f>
      </c>
      <c r="J218" s="1">
        <f>IF(OR(B218="",E218&lt;&gt;"Expense"),"",F218)</f>
      </c>
      <c r="K218">
        <f>IF(AND(I218&lt;&gt;"",I218=Data!$B$2,E218="Expense"),F218+ROW()/1000000,"")</f>
      </c>
    </row>
    <row r="219" ht="18" customHeight="1" spans="1:11" x14ac:dyDescent="0.25">
      <c r="A219" s="1"/>
      <c r="B219" s="36"/>
      <c r="C219" s="37"/>
      <c r="D219" s="37"/>
      <c r="E219" s="38"/>
      <c r="F219" s="39"/>
      <c r="G219" s="38"/>
      <c r="H219" s="37"/>
      <c r="I219" s="40">
        <f>IF(B219="","",DATE(YEAR(B219),MONTH(B219),1))</f>
      </c>
      <c r="J219" s="1">
        <f>IF(OR(B219="",E219&lt;&gt;"Expense"),"",F219)</f>
      </c>
      <c r="K219">
        <f>IF(AND(I219&lt;&gt;"",I219=Data!$B$2,E219="Expense"),F219+ROW()/1000000,"")</f>
      </c>
    </row>
    <row r="220" ht="18" customHeight="1" spans="1:11" x14ac:dyDescent="0.25">
      <c r="A220" s="1"/>
      <c r="B220" s="36"/>
      <c r="C220" s="37"/>
      <c r="D220" s="37"/>
      <c r="E220" s="38"/>
      <c r="F220" s="39"/>
      <c r="G220" s="38"/>
      <c r="H220" s="37"/>
      <c r="I220" s="40">
        <f>IF(B220="","",DATE(YEAR(B220),MONTH(B220),1))</f>
      </c>
      <c r="J220" s="1">
        <f>IF(OR(B220="",E220&lt;&gt;"Expense"),"",F220)</f>
      </c>
      <c r="K220">
        <f>IF(AND(I220&lt;&gt;"",I220=Data!$B$2,E220="Expense"),F220+ROW()/1000000,"")</f>
      </c>
    </row>
    <row r="221" ht="18" customHeight="1" spans="1:11" x14ac:dyDescent="0.25">
      <c r="A221" s="1"/>
      <c r="B221" s="36"/>
      <c r="C221" s="37"/>
      <c r="D221" s="37"/>
      <c r="E221" s="38"/>
      <c r="F221" s="39"/>
      <c r="G221" s="38"/>
      <c r="H221" s="37"/>
      <c r="I221" s="40">
        <f>IF(B221="","",DATE(YEAR(B221),MONTH(B221),1))</f>
      </c>
      <c r="J221" s="1">
        <f>IF(OR(B221="",E221&lt;&gt;"Expense"),"",F221)</f>
      </c>
      <c r="K221">
        <f>IF(AND(I221&lt;&gt;"",I221=Data!$B$2,E221="Expense"),F221+ROW()/1000000,"")</f>
      </c>
    </row>
    <row r="222" ht="18" customHeight="1" spans="1:11" x14ac:dyDescent="0.25">
      <c r="A222" s="1"/>
      <c r="B222" s="36"/>
      <c r="C222" s="37"/>
      <c r="D222" s="37"/>
      <c r="E222" s="38"/>
      <c r="F222" s="39"/>
      <c r="G222" s="38"/>
      <c r="H222" s="37"/>
      <c r="I222" s="40">
        <f>IF(B222="","",DATE(YEAR(B222),MONTH(B222),1))</f>
      </c>
      <c r="J222" s="1">
        <f>IF(OR(B222="",E222&lt;&gt;"Expense"),"",F222)</f>
      </c>
      <c r="K222">
        <f>IF(AND(I222&lt;&gt;"",I222=Data!$B$2,E222="Expense"),F222+ROW()/1000000,"")</f>
      </c>
    </row>
    <row r="223" ht="18" customHeight="1" spans="1:11" x14ac:dyDescent="0.25">
      <c r="A223" s="1"/>
      <c r="B223" s="36"/>
      <c r="C223" s="37"/>
      <c r="D223" s="37"/>
      <c r="E223" s="38"/>
      <c r="F223" s="39"/>
      <c r="G223" s="38"/>
      <c r="H223" s="37"/>
      <c r="I223" s="40">
        <f>IF(B223="","",DATE(YEAR(B223),MONTH(B223),1))</f>
      </c>
      <c r="J223" s="1">
        <f>IF(OR(B223="",E223&lt;&gt;"Expense"),"",F223)</f>
      </c>
      <c r="K223">
        <f>IF(AND(I223&lt;&gt;"",I223=Data!$B$2,E223="Expense"),F223+ROW()/1000000,"")</f>
      </c>
    </row>
    <row r="224" ht="18" customHeight="1" spans="1:11" x14ac:dyDescent="0.25">
      <c r="A224" s="1"/>
      <c r="B224" s="36"/>
      <c r="C224" s="37"/>
      <c r="D224" s="37"/>
      <c r="E224" s="38"/>
      <c r="F224" s="39"/>
      <c r="G224" s="38"/>
      <c r="H224" s="37"/>
      <c r="I224" s="40">
        <f>IF(B224="","",DATE(YEAR(B224),MONTH(B224),1))</f>
      </c>
      <c r="J224" s="1">
        <f>IF(OR(B224="",E224&lt;&gt;"Expense"),"",F224)</f>
      </c>
      <c r="K224">
        <f>IF(AND(I224&lt;&gt;"",I224=Data!$B$2,E224="Expense"),F224+ROW()/1000000,"")</f>
      </c>
    </row>
    <row r="225" ht="18" customHeight="1" spans="1:11" x14ac:dyDescent="0.25">
      <c r="A225" s="1"/>
      <c r="B225" s="36"/>
      <c r="C225" s="37"/>
      <c r="D225" s="37"/>
      <c r="E225" s="38"/>
      <c r="F225" s="39"/>
      <c r="G225" s="38"/>
      <c r="H225" s="37"/>
      <c r="I225" s="40">
        <f>IF(B225="","",DATE(YEAR(B225),MONTH(B225),1))</f>
      </c>
      <c r="J225" s="1">
        <f>IF(OR(B225="",E225&lt;&gt;"Expense"),"",F225)</f>
      </c>
      <c r="K225">
        <f>IF(AND(I225&lt;&gt;"",I225=Data!$B$2,E225="Expense"),F225+ROW()/1000000,"")</f>
      </c>
    </row>
    <row r="226" ht="18" customHeight="1" spans="1:11" x14ac:dyDescent="0.25">
      <c r="A226" s="1"/>
      <c r="B226" s="36"/>
      <c r="C226" s="37"/>
      <c r="D226" s="37"/>
      <c r="E226" s="38"/>
      <c r="F226" s="39"/>
      <c r="G226" s="38"/>
      <c r="H226" s="37"/>
      <c r="I226" s="40">
        <f>IF(B226="","",DATE(YEAR(B226),MONTH(B226),1))</f>
      </c>
      <c r="J226" s="1">
        <f>IF(OR(B226="",E226&lt;&gt;"Expense"),"",F226)</f>
      </c>
      <c r="K226">
        <f>IF(AND(I226&lt;&gt;"",I226=Data!$B$2,E226="Expense"),F226+ROW()/1000000,"")</f>
      </c>
    </row>
    <row r="227" ht="18" customHeight="1" spans="1:11" x14ac:dyDescent="0.25">
      <c r="A227" s="1"/>
      <c r="B227" s="36"/>
      <c r="C227" s="37"/>
      <c r="D227" s="37"/>
      <c r="E227" s="38"/>
      <c r="F227" s="39"/>
      <c r="G227" s="38"/>
      <c r="H227" s="37"/>
      <c r="I227" s="40">
        <f>IF(B227="","",DATE(YEAR(B227),MONTH(B227),1))</f>
      </c>
      <c r="J227" s="1">
        <f>IF(OR(B227="",E227&lt;&gt;"Expense"),"",F227)</f>
      </c>
      <c r="K227">
        <f>IF(AND(I227&lt;&gt;"",I227=Data!$B$2,E227="Expense"),F227+ROW()/1000000,"")</f>
      </c>
    </row>
    <row r="228" ht="18" customHeight="1" spans="1:11" x14ac:dyDescent="0.25">
      <c r="A228" s="1"/>
      <c r="B228" s="36"/>
      <c r="C228" s="37"/>
      <c r="D228" s="37"/>
      <c r="E228" s="38"/>
      <c r="F228" s="39"/>
      <c r="G228" s="38"/>
      <c r="H228" s="37"/>
      <c r="I228" s="40">
        <f>IF(B228="","",DATE(YEAR(B228),MONTH(B228),1))</f>
      </c>
      <c r="J228" s="1">
        <f>IF(OR(B228="",E228&lt;&gt;"Expense"),"",F228)</f>
      </c>
      <c r="K228">
        <f>IF(AND(I228&lt;&gt;"",I228=Data!$B$2,E228="Expense"),F228+ROW()/1000000,"")</f>
      </c>
    </row>
    <row r="229" ht="18" customHeight="1" spans="1:11" x14ac:dyDescent="0.25">
      <c r="A229" s="1"/>
      <c r="B229" s="36"/>
      <c r="C229" s="37"/>
      <c r="D229" s="37"/>
      <c r="E229" s="38"/>
      <c r="F229" s="39"/>
      <c r="G229" s="38"/>
      <c r="H229" s="37"/>
      <c r="I229" s="40">
        <f>IF(B229="","",DATE(YEAR(B229),MONTH(B229),1))</f>
      </c>
      <c r="J229" s="1">
        <f>IF(OR(B229="",E229&lt;&gt;"Expense"),"",F229)</f>
      </c>
      <c r="K229">
        <f>IF(AND(I229&lt;&gt;"",I229=Data!$B$2,E229="Expense"),F229+ROW()/1000000,"")</f>
      </c>
    </row>
    <row r="230" ht="18" customHeight="1" spans="1:11" x14ac:dyDescent="0.25">
      <c r="A230" s="1"/>
      <c r="B230" s="36"/>
      <c r="C230" s="37"/>
      <c r="D230" s="37"/>
      <c r="E230" s="38"/>
      <c r="F230" s="39"/>
      <c r="G230" s="38"/>
      <c r="H230" s="37"/>
      <c r="I230" s="40">
        <f>IF(B230="","",DATE(YEAR(B230),MONTH(B230),1))</f>
      </c>
      <c r="J230" s="1">
        <f>IF(OR(B230="",E230&lt;&gt;"Expense"),"",F230)</f>
      </c>
      <c r="K230">
        <f>IF(AND(I230&lt;&gt;"",I230=Data!$B$2,E230="Expense"),F230+ROW()/1000000,"")</f>
      </c>
    </row>
    <row r="231" ht="18" customHeight="1" spans="1:11" x14ac:dyDescent="0.25">
      <c r="A231" s="1"/>
      <c r="B231" s="36"/>
      <c r="C231" s="37"/>
      <c r="D231" s="37"/>
      <c r="E231" s="38"/>
      <c r="F231" s="39"/>
      <c r="G231" s="38"/>
      <c r="H231" s="37"/>
      <c r="I231" s="40">
        <f>IF(B231="","",DATE(YEAR(B231),MONTH(B231),1))</f>
      </c>
      <c r="J231" s="1">
        <f>IF(OR(B231="",E231&lt;&gt;"Expense"),"",F231)</f>
      </c>
      <c r="K231">
        <f>IF(AND(I231&lt;&gt;"",I231=Data!$B$2,E231="Expense"),F231+ROW()/1000000,"")</f>
      </c>
    </row>
    <row r="232" ht="18" customHeight="1" spans="1:11" x14ac:dyDescent="0.25">
      <c r="A232" s="1"/>
      <c r="B232" s="36"/>
      <c r="C232" s="37"/>
      <c r="D232" s="37"/>
      <c r="E232" s="38"/>
      <c r="F232" s="39"/>
      <c r="G232" s="38"/>
      <c r="H232" s="37"/>
      <c r="I232" s="40">
        <f>IF(B232="","",DATE(YEAR(B232),MONTH(B232),1))</f>
      </c>
      <c r="J232" s="1">
        <f>IF(OR(B232="",E232&lt;&gt;"Expense"),"",F232)</f>
      </c>
      <c r="K232">
        <f>IF(AND(I232&lt;&gt;"",I232=Data!$B$2,E232="Expense"),F232+ROW()/1000000,"")</f>
      </c>
    </row>
    <row r="233" ht="18" customHeight="1" spans="1:11" x14ac:dyDescent="0.25">
      <c r="A233" s="1"/>
      <c r="B233" s="36"/>
      <c r="C233" s="37"/>
      <c r="D233" s="37"/>
      <c r="E233" s="38"/>
      <c r="F233" s="39"/>
      <c r="G233" s="38"/>
      <c r="H233" s="37"/>
      <c r="I233" s="40">
        <f>IF(B233="","",DATE(YEAR(B233),MONTH(B233),1))</f>
      </c>
      <c r="J233" s="1">
        <f>IF(OR(B233="",E233&lt;&gt;"Expense"),"",F233)</f>
      </c>
      <c r="K233">
        <f>IF(AND(I233&lt;&gt;"",I233=Data!$B$2,E233="Expense"),F233+ROW()/1000000,"")</f>
      </c>
    </row>
    <row r="234" ht="18" customHeight="1" spans="1:11" x14ac:dyDescent="0.25">
      <c r="A234" s="1"/>
      <c r="B234" s="36"/>
      <c r="C234" s="37"/>
      <c r="D234" s="37"/>
      <c r="E234" s="38"/>
      <c r="F234" s="39"/>
      <c r="G234" s="38"/>
      <c r="H234" s="37"/>
      <c r="I234" s="40">
        <f>IF(B234="","",DATE(YEAR(B234),MONTH(B234),1))</f>
      </c>
      <c r="J234" s="1">
        <f>IF(OR(B234="",E234&lt;&gt;"Expense"),"",F234)</f>
      </c>
      <c r="K234">
        <f>IF(AND(I234&lt;&gt;"",I234=Data!$B$2,E234="Expense"),F234+ROW()/1000000,"")</f>
      </c>
    </row>
    <row r="235" ht="18" customHeight="1" spans="1:11" x14ac:dyDescent="0.25">
      <c r="A235" s="1"/>
      <c r="B235" s="36"/>
      <c r="C235" s="37"/>
      <c r="D235" s="37"/>
      <c r="E235" s="38"/>
      <c r="F235" s="39"/>
      <c r="G235" s="38"/>
      <c r="H235" s="37"/>
      <c r="I235" s="40">
        <f>IF(B235="","",DATE(YEAR(B235),MONTH(B235),1))</f>
      </c>
      <c r="J235" s="1">
        <f>IF(OR(B235="",E235&lt;&gt;"Expense"),"",F235)</f>
      </c>
      <c r="K235">
        <f>IF(AND(I235&lt;&gt;"",I235=Data!$B$2,E235="Expense"),F235+ROW()/1000000,"")</f>
      </c>
    </row>
    <row r="236" ht="18" customHeight="1" spans="1:11" x14ac:dyDescent="0.25">
      <c r="A236" s="1"/>
      <c r="B236" s="36"/>
      <c r="C236" s="37"/>
      <c r="D236" s="37"/>
      <c r="E236" s="38"/>
      <c r="F236" s="39"/>
      <c r="G236" s="38"/>
      <c r="H236" s="37"/>
      <c r="I236" s="40">
        <f>IF(B236="","",DATE(YEAR(B236),MONTH(B236),1))</f>
      </c>
      <c r="J236" s="1">
        <f>IF(OR(B236="",E236&lt;&gt;"Expense"),"",F236)</f>
      </c>
      <c r="K236">
        <f>IF(AND(I236&lt;&gt;"",I236=Data!$B$2,E236="Expense"),F236+ROW()/1000000,"")</f>
      </c>
    </row>
    <row r="237" ht="18" customHeight="1" spans="1:11" x14ac:dyDescent="0.25">
      <c r="A237" s="1"/>
      <c r="B237" s="36"/>
      <c r="C237" s="37"/>
      <c r="D237" s="37"/>
      <c r="E237" s="38"/>
      <c r="F237" s="39"/>
      <c r="G237" s="38"/>
      <c r="H237" s="37"/>
      <c r="I237" s="40">
        <f>IF(B237="","",DATE(YEAR(B237),MONTH(B237),1))</f>
      </c>
      <c r="J237" s="1">
        <f>IF(OR(B237="",E237&lt;&gt;"Expense"),"",F237)</f>
      </c>
      <c r="K237">
        <f>IF(AND(I237&lt;&gt;"",I237=Data!$B$2,E237="Expense"),F237+ROW()/1000000,"")</f>
      </c>
    </row>
    <row r="238" ht="18" customHeight="1" spans="1:11" x14ac:dyDescent="0.25">
      <c r="A238" s="1"/>
      <c r="B238" s="36"/>
      <c r="C238" s="37"/>
      <c r="D238" s="37"/>
      <c r="E238" s="38"/>
      <c r="F238" s="39"/>
      <c r="G238" s="38"/>
      <c r="H238" s="37"/>
      <c r="I238" s="40">
        <f>IF(B238="","",DATE(YEAR(B238),MONTH(B238),1))</f>
      </c>
      <c r="J238" s="1">
        <f>IF(OR(B238="",E238&lt;&gt;"Expense"),"",F238)</f>
      </c>
      <c r="K238">
        <f>IF(AND(I238&lt;&gt;"",I238=Data!$B$2,E238="Expense"),F238+ROW()/1000000,"")</f>
      </c>
    </row>
    <row r="239" ht="18" customHeight="1" spans="1:11" x14ac:dyDescent="0.25">
      <c r="A239" s="1"/>
      <c r="B239" s="36"/>
      <c r="C239" s="37"/>
      <c r="D239" s="37"/>
      <c r="E239" s="38"/>
      <c r="F239" s="39"/>
      <c r="G239" s="38"/>
      <c r="H239" s="37"/>
      <c r="I239" s="40">
        <f>IF(B239="","",DATE(YEAR(B239),MONTH(B239),1))</f>
      </c>
      <c r="J239" s="1">
        <f>IF(OR(B239="",E239&lt;&gt;"Expense"),"",F239)</f>
      </c>
      <c r="K239">
        <f>IF(AND(I239&lt;&gt;"",I239=Data!$B$2,E239="Expense"),F239+ROW()/1000000,"")</f>
      </c>
    </row>
    <row r="240" ht="18" customHeight="1" spans="1:11" x14ac:dyDescent="0.25">
      <c r="A240" s="1"/>
      <c r="B240" s="36"/>
      <c r="C240" s="37"/>
      <c r="D240" s="37"/>
      <c r="E240" s="38"/>
      <c r="F240" s="39"/>
      <c r="G240" s="38"/>
      <c r="H240" s="37"/>
      <c r="I240" s="40">
        <f>IF(B240="","",DATE(YEAR(B240),MONTH(B240),1))</f>
      </c>
      <c r="J240" s="1">
        <f>IF(OR(B240="",E240&lt;&gt;"Expense"),"",F240)</f>
      </c>
      <c r="K240">
        <f>IF(AND(I240&lt;&gt;"",I240=Data!$B$2,E240="Expense"),F240+ROW()/1000000,"")</f>
      </c>
    </row>
    <row r="241" ht="18" customHeight="1" spans="1:11" x14ac:dyDescent="0.25">
      <c r="A241" s="1"/>
      <c r="B241" s="36"/>
      <c r="C241" s="37"/>
      <c r="D241" s="37"/>
      <c r="E241" s="38"/>
      <c r="F241" s="39"/>
      <c r="G241" s="38"/>
      <c r="H241" s="37"/>
      <c r="I241" s="40">
        <f>IF(B241="","",DATE(YEAR(B241),MONTH(B241),1))</f>
      </c>
      <c r="J241" s="1">
        <f>IF(OR(B241="",E241&lt;&gt;"Expense"),"",F241)</f>
      </c>
      <c r="K241">
        <f>IF(AND(I241&lt;&gt;"",I241=Data!$B$2,E241="Expense"),F241+ROW()/1000000,"")</f>
      </c>
    </row>
    <row r="242" ht="18" customHeight="1" spans="1:11" x14ac:dyDescent="0.25">
      <c r="A242" s="1"/>
      <c r="B242" s="36"/>
      <c r="C242" s="37"/>
      <c r="D242" s="37"/>
      <c r="E242" s="38"/>
      <c r="F242" s="39"/>
      <c r="G242" s="38"/>
      <c r="H242" s="37"/>
      <c r="I242" s="40">
        <f>IF(B242="","",DATE(YEAR(B242),MONTH(B242),1))</f>
      </c>
      <c r="J242" s="1">
        <f>IF(OR(B242="",E242&lt;&gt;"Expense"),"",F242)</f>
      </c>
      <c r="K242">
        <f>IF(AND(I242&lt;&gt;"",I242=Data!$B$2,E242="Expense"),F242+ROW()/1000000,"")</f>
      </c>
    </row>
    <row r="243" ht="18" customHeight="1" spans="1:11" x14ac:dyDescent="0.25">
      <c r="A243" s="1"/>
      <c r="B243" s="36"/>
      <c r="C243" s="37"/>
      <c r="D243" s="37"/>
      <c r="E243" s="38"/>
      <c r="F243" s="39"/>
      <c r="G243" s="38"/>
      <c r="H243" s="37"/>
      <c r="I243" s="40">
        <f>IF(B243="","",DATE(YEAR(B243),MONTH(B243),1))</f>
      </c>
      <c r="J243" s="1">
        <f>IF(OR(B243="",E243&lt;&gt;"Expense"),"",F243)</f>
      </c>
      <c r="K243">
        <f>IF(AND(I243&lt;&gt;"",I243=Data!$B$2,E243="Expense"),F243+ROW()/1000000,"")</f>
      </c>
    </row>
    <row r="244" ht="18" customHeight="1" spans="1:11" x14ac:dyDescent="0.25">
      <c r="A244" s="1"/>
      <c r="B244" s="36"/>
      <c r="C244" s="37"/>
      <c r="D244" s="37"/>
      <c r="E244" s="38"/>
      <c r="F244" s="39"/>
      <c r="G244" s="38"/>
      <c r="H244" s="37"/>
      <c r="I244" s="40">
        <f>IF(B244="","",DATE(YEAR(B244),MONTH(B244),1))</f>
      </c>
      <c r="J244" s="1">
        <f>IF(OR(B244="",E244&lt;&gt;"Expense"),"",F244)</f>
      </c>
      <c r="K244">
        <f>IF(AND(I244&lt;&gt;"",I244=Data!$B$2,E244="Expense"),F244+ROW()/1000000,"")</f>
      </c>
    </row>
    <row r="245" ht="18" customHeight="1" spans="1:11" x14ac:dyDescent="0.25">
      <c r="A245" s="1"/>
      <c r="B245" s="36"/>
      <c r="C245" s="37"/>
      <c r="D245" s="37"/>
      <c r="E245" s="38"/>
      <c r="F245" s="39"/>
      <c r="G245" s="38"/>
      <c r="H245" s="37"/>
      <c r="I245" s="40">
        <f>IF(B245="","",DATE(YEAR(B245),MONTH(B245),1))</f>
      </c>
      <c r="J245" s="1">
        <f>IF(OR(B245="",E245&lt;&gt;"Expense"),"",F245)</f>
      </c>
      <c r="K245">
        <f>IF(AND(I245&lt;&gt;"",I245=Data!$B$2,E245="Expense"),F245+ROW()/1000000,"")</f>
      </c>
    </row>
    <row r="246" ht="18" customHeight="1" spans="1:11" x14ac:dyDescent="0.25">
      <c r="A246" s="1"/>
      <c r="B246" s="36"/>
      <c r="C246" s="37"/>
      <c r="D246" s="37"/>
      <c r="E246" s="38"/>
      <c r="F246" s="39"/>
      <c r="G246" s="38"/>
      <c r="H246" s="37"/>
      <c r="I246" s="40">
        <f>IF(B246="","",DATE(YEAR(B246),MONTH(B246),1))</f>
      </c>
      <c r="J246" s="1">
        <f>IF(OR(B246="",E246&lt;&gt;"Expense"),"",F246)</f>
      </c>
      <c r="K246">
        <f>IF(AND(I246&lt;&gt;"",I246=Data!$B$2,E246="Expense"),F246+ROW()/1000000,"")</f>
      </c>
    </row>
    <row r="247" ht="18" customHeight="1" spans="1:11" x14ac:dyDescent="0.25">
      <c r="A247" s="1"/>
      <c r="B247" s="36"/>
      <c r="C247" s="37"/>
      <c r="D247" s="37"/>
      <c r="E247" s="38"/>
      <c r="F247" s="39"/>
      <c r="G247" s="38"/>
      <c r="H247" s="37"/>
      <c r="I247" s="40">
        <f>IF(B247="","",DATE(YEAR(B247),MONTH(B247),1))</f>
      </c>
      <c r="J247" s="1">
        <f>IF(OR(B247="",E247&lt;&gt;"Expense"),"",F247)</f>
      </c>
      <c r="K247">
        <f>IF(AND(I247&lt;&gt;"",I247=Data!$B$2,E247="Expense"),F247+ROW()/1000000,"")</f>
      </c>
    </row>
    <row r="248" ht="18" customHeight="1" spans="1:11" x14ac:dyDescent="0.25">
      <c r="A248" s="1"/>
      <c r="B248" s="36"/>
      <c r="C248" s="37"/>
      <c r="D248" s="37"/>
      <c r="E248" s="38"/>
      <c r="F248" s="39"/>
      <c r="G248" s="38"/>
      <c r="H248" s="37"/>
      <c r="I248" s="40">
        <f>IF(B248="","",DATE(YEAR(B248),MONTH(B248),1))</f>
      </c>
      <c r="J248" s="1">
        <f>IF(OR(B248="",E248&lt;&gt;"Expense"),"",F248)</f>
      </c>
      <c r="K248">
        <f>IF(AND(I248&lt;&gt;"",I248=Data!$B$2,E248="Expense"),F248+ROW()/1000000,"")</f>
      </c>
    </row>
    <row r="249" ht="18" customHeight="1" spans="1:11" x14ac:dyDescent="0.25">
      <c r="A249" s="1"/>
      <c r="B249" s="36"/>
      <c r="C249" s="37"/>
      <c r="D249" s="37"/>
      <c r="E249" s="38"/>
      <c r="F249" s="39"/>
      <c r="G249" s="38"/>
      <c r="H249" s="37"/>
      <c r="I249" s="40">
        <f>IF(B249="","",DATE(YEAR(B249),MONTH(B249),1))</f>
      </c>
      <c r="J249" s="1">
        <f>IF(OR(B249="",E249&lt;&gt;"Expense"),"",F249)</f>
      </c>
      <c r="K249">
        <f>IF(AND(I249&lt;&gt;"",I249=Data!$B$2,E249="Expense"),F249+ROW()/1000000,"")</f>
      </c>
    </row>
    <row r="250" ht="18" customHeight="1" spans="1:11" x14ac:dyDescent="0.25">
      <c r="A250" s="1"/>
      <c r="B250" s="36"/>
      <c r="C250" s="37"/>
      <c r="D250" s="37"/>
      <c r="E250" s="38"/>
      <c r="F250" s="39"/>
      <c r="G250" s="38"/>
      <c r="H250" s="37"/>
      <c r="I250" s="40">
        <f>IF(B250="","",DATE(YEAR(B250),MONTH(B250),1))</f>
      </c>
      <c r="J250" s="1">
        <f>IF(OR(B250="",E250&lt;&gt;"Expense"),"",F250)</f>
      </c>
      <c r="K250">
        <f>IF(AND(I250&lt;&gt;"",I250=Data!$B$2,E250="Expense"),F250+ROW()/1000000,"")</f>
      </c>
    </row>
    <row r="251" ht="18" customHeight="1" spans="1:11" x14ac:dyDescent="0.25">
      <c r="A251" s="1"/>
      <c r="B251" s="36"/>
      <c r="C251" s="37"/>
      <c r="D251" s="37"/>
      <c r="E251" s="38"/>
      <c r="F251" s="39"/>
      <c r="G251" s="38"/>
      <c r="H251" s="37"/>
      <c r="I251" s="40">
        <f>IF(B251="","",DATE(YEAR(B251),MONTH(B251),1))</f>
      </c>
      <c r="J251" s="1">
        <f>IF(OR(B251="",E251&lt;&gt;"Expense"),"",F251)</f>
      </c>
      <c r="K251">
        <f>IF(AND(I251&lt;&gt;"",I251=Data!$B$2,E251="Expense"),F251+ROW()/1000000,"")</f>
      </c>
    </row>
    <row r="252" ht="18" customHeight="1" spans="1:11" x14ac:dyDescent="0.25">
      <c r="A252" s="1"/>
      <c r="B252" s="36"/>
      <c r="C252" s="37"/>
      <c r="D252" s="37"/>
      <c r="E252" s="38"/>
      <c r="F252" s="39"/>
      <c r="G252" s="38"/>
      <c r="H252" s="37"/>
      <c r="I252" s="40">
        <f>IF(B252="","",DATE(YEAR(B252),MONTH(B252),1))</f>
      </c>
      <c r="J252" s="1">
        <f>IF(OR(B252="",E252&lt;&gt;"Expense"),"",F252)</f>
      </c>
      <c r="K252">
        <f>IF(AND(I252&lt;&gt;"",I252=Data!$B$2,E252="Expense"),F252+ROW()/1000000,"")</f>
      </c>
    </row>
    <row r="253" ht="18" customHeight="1" spans="1:11" x14ac:dyDescent="0.25">
      <c r="A253" s="1"/>
      <c r="B253" s="36"/>
      <c r="C253" s="37"/>
      <c r="D253" s="37"/>
      <c r="E253" s="38"/>
      <c r="F253" s="39"/>
      <c r="G253" s="38"/>
      <c r="H253" s="37"/>
      <c r="I253" s="40">
        <f>IF(B253="","",DATE(YEAR(B253),MONTH(B253),1))</f>
      </c>
      <c r="J253" s="1">
        <f>IF(OR(B253="",E253&lt;&gt;"Expense"),"",F253)</f>
      </c>
      <c r="K253">
        <f>IF(AND(I253&lt;&gt;"",I253=Data!$B$2,E253="Expense"),F253+ROW()/1000000,"")</f>
      </c>
    </row>
    <row r="254" ht="18" customHeight="1" spans="1:11" x14ac:dyDescent="0.25">
      <c r="A254" s="1"/>
      <c r="B254" s="36"/>
      <c r="C254" s="37"/>
      <c r="D254" s="37"/>
      <c r="E254" s="38"/>
      <c r="F254" s="39"/>
      <c r="G254" s="38"/>
      <c r="H254" s="37"/>
      <c r="I254" s="40">
        <f>IF(B254="","",DATE(YEAR(B254),MONTH(B254),1))</f>
      </c>
      <c r="J254" s="1">
        <f>IF(OR(B254="",E254&lt;&gt;"Expense"),"",F254)</f>
      </c>
      <c r="K254">
        <f>IF(AND(I254&lt;&gt;"",I254=Data!$B$2,E254="Expense"),F254+ROW()/1000000,"")</f>
      </c>
    </row>
    <row r="255" ht="18" customHeight="1" spans="1:11" x14ac:dyDescent="0.25">
      <c r="A255" s="1"/>
      <c r="B255" s="36"/>
      <c r="C255" s="37"/>
      <c r="D255" s="37"/>
      <c r="E255" s="38"/>
      <c r="F255" s="39"/>
      <c r="G255" s="38"/>
      <c r="H255" s="37"/>
      <c r="I255" s="40">
        <f>IF(B255="","",DATE(YEAR(B255),MONTH(B255),1))</f>
      </c>
      <c r="J255" s="1">
        <f>IF(OR(B255="",E255&lt;&gt;"Expense"),"",F255)</f>
      </c>
      <c r="K255">
        <f>IF(AND(I255&lt;&gt;"",I255=Data!$B$2,E255="Expense"),F255+ROW()/1000000,"")</f>
      </c>
    </row>
    <row r="256" ht="18" customHeight="1" spans="1:11" x14ac:dyDescent="0.25">
      <c r="A256" s="1"/>
      <c r="B256" s="36"/>
      <c r="C256" s="37"/>
      <c r="D256" s="37"/>
      <c r="E256" s="38"/>
      <c r="F256" s="39"/>
      <c r="G256" s="38"/>
      <c r="H256" s="37"/>
      <c r="I256" s="40">
        <f>IF(B256="","",DATE(YEAR(B256),MONTH(B256),1))</f>
      </c>
      <c r="J256" s="1">
        <f>IF(OR(B256="",E256&lt;&gt;"Expense"),"",F256)</f>
      </c>
      <c r="K256">
        <f>IF(AND(I256&lt;&gt;"",I256=Data!$B$2,E256="Expense"),F256+ROW()/1000000,"")</f>
      </c>
    </row>
    <row r="257" ht="18" customHeight="1" spans="1:11" x14ac:dyDescent="0.25">
      <c r="A257" s="1"/>
      <c r="B257" s="36"/>
      <c r="C257" s="37"/>
      <c r="D257" s="37"/>
      <c r="E257" s="38"/>
      <c r="F257" s="39"/>
      <c r="G257" s="38"/>
      <c r="H257" s="37"/>
      <c r="I257" s="40">
        <f>IF(B257="","",DATE(YEAR(B257),MONTH(B257),1))</f>
      </c>
      <c r="J257" s="1">
        <f>IF(OR(B257="",E257&lt;&gt;"Expense"),"",F257)</f>
      </c>
      <c r="K257">
        <f>IF(AND(I257&lt;&gt;"",I257=Data!$B$2,E257="Expense"),F257+ROW()/1000000,"")</f>
      </c>
    </row>
    <row r="258" ht="18" customHeight="1" spans="1:11" x14ac:dyDescent="0.25">
      <c r="A258" s="1"/>
      <c r="B258" s="36"/>
      <c r="C258" s="37"/>
      <c r="D258" s="37"/>
      <c r="E258" s="38"/>
      <c r="F258" s="39"/>
      <c r="G258" s="38"/>
      <c r="H258" s="37"/>
      <c r="I258" s="40">
        <f>IF(B258="","",DATE(YEAR(B258),MONTH(B258),1))</f>
      </c>
      <c r="J258" s="1">
        <f>IF(OR(B258="",E258&lt;&gt;"Expense"),"",F258)</f>
      </c>
      <c r="K258">
        <f>IF(AND(I258&lt;&gt;"",I258=Data!$B$2,E258="Expense"),F258+ROW()/1000000,"")</f>
      </c>
    </row>
    <row r="259" ht="18" customHeight="1" spans="1:11" x14ac:dyDescent="0.25">
      <c r="A259" s="1"/>
      <c r="B259" s="36"/>
      <c r="C259" s="37"/>
      <c r="D259" s="37"/>
      <c r="E259" s="38"/>
      <c r="F259" s="39"/>
      <c r="G259" s="38"/>
      <c r="H259" s="37"/>
      <c r="I259" s="40">
        <f>IF(B259="","",DATE(YEAR(B259),MONTH(B259),1))</f>
      </c>
      <c r="J259" s="1">
        <f>IF(OR(B259="",E259&lt;&gt;"Expense"),"",F259)</f>
      </c>
      <c r="K259">
        <f>IF(AND(I259&lt;&gt;"",I259=Data!$B$2,E259="Expense"),F259+ROW()/1000000,"")</f>
      </c>
    </row>
    <row r="260" ht="18" customHeight="1" spans="1:11" x14ac:dyDescent="0.25">
      <c r="A260" s="1"/>
      <c r="B260" s="36"/>
      <c r="C260" s="37"/>
      <c r="D260" s="37"/>
      <c r="E260" s="38"/>
      <c r="F260" s="39"/>
      <c r="G260" s="38"/>
      <c r="H260" s="37"/>
      <c r="I260" s="40">
        <f>IF(B260="","",DATE(YEAR(B260),MONTH(B260),1))</f>
      </c>
      <c r="J260" s="1">
        <f>IF(OR(B260="",E260&lt;&gt;"Expense"),"",F260)</f>
      </c>
      <c r="K260">
        <f>IF(AND(I260&lt;&gt;"",I260=Data!$B$2,E260="Expense"),F260+ROW()/1000000,"")</f>
      </c>
    </row>
    <row r="261" ht="18" customHeight="1" spans="1:11" x14ac:dyDescent="0.25">
      <c r="A261" s="1"/>
      <c r="B261" s="36"/>
      <c r="C261" s="37"/>
      <c r="D261" s="37"/>
      <c r="E261" s="38"/>
      <c r="F261" s="39"/>
      <c r="G261" s="38"/>
      <c r="H261" s="37"/>
      <c r="I261" s="40">
        <f>IF(B261="","",DATE(YEAR(B261),MONTH(B261),1))</f>
      </c>
      <c r="J261" s="1">
        <f>IF(OR(B261="",E261&lt;&gt;"Expense"),"",F261)</f>
      </c>
      <c r="K261">
        <f>IF(AND(I261&lt;&gt;"",I261=Data!$B$2,E261="Expense"),F261+ROW()/1000000,"")</f>
      </c>
    </row>
    <row r="262" ht="18" customHeight="1" spans="1:11" x14ac:dyDescent="0.25">
      <c r="A262" s="1"/>
      <c r="B262" s="36"/>
      <c r="C262" s="37"/>
      <c r="D262" s="37"/>
      <c r="E262" s="38"/>
      <c r="F262" s="39"/>
      <c r="G262" s="38"/>
      <c r="H262" s="37"/>
      <c r="I262" s="40">
        <f>IF(B262="","",DATE(YEAR(B262),MONTH(B262),1))</f>
      </c>
      <c r="J262" s="1">
        <f>IF(OR(B262="",E262&lt;&gt;"Expense"),"",F262)</f>
      </c>
      <c r="K262">
        <f>IF(AND(I262&lt;&gt;"",I262=Data!$B$2,E262="Expense"),F262+ROW()/1000000,"")</f>
      </c>
    </row>
    <row r="263" ht="18" customHeight="1" spans="1:11" x14ac:dyDescent="0.25">
      <c r="A263" s="1"/>
      <c r="B263" s="36"/>
      <c r="C263" s="37"/>
      <c r="D263" s="37"/>
      <c r="E263" s="38"/>
      <c r="F263" s="39"/>
      <c r="G263" s="38"/>
      <c r="H263" s="37"/>
      <c r="I263" s="40">
        <f>IF(B263="","",DATE(YEAR(B263),MONTH(B263),1))</f>
      </c>
      <c r="J263" s="1">
        <f>IF(OR(B263="",E263&lt;&gt;"Expense"),"",F263)</f>
      </c>
      <c r="K263">
        <f>IF(AND(I263&lt;&gt;"",I263=Data!$B$2,E263="Expense"),F263+ROW()/1000000,"")</f>
      </c>
    </row>
    <row r="264" ht="18" customHeight="1" spans="1:11" x14ac:dyDescent="0.25">
      <c r="A264" s="1"/>
      <c r="B264" s="36"/>
      <c r="C264" s="37"/>
      <c r="D264" s="37"/>
      <c r="E264" s="38"/>
      <c r="F264" s="39"/>
      <c r="G264" s="38"/>
      <c r="H264" s="37"/>
      <c r="I264" s="40">
        <f>IF(B264="","",DATE(YEAR(B264),MONTH(B264),1))</f>
      </c>
      <c r="J264" s="1">
        <f>IF(OR(B264="",E264&lt;&gt;"Expense"),"",F264)</f>
      </c>
      <c r="K264">
        <f>IF(AND(I264&lt;&gt;"",I264=Data!$B$2,E264="Expense"),F264+ROW()/1000000,"")</f>
      </c>
    </row>
    <row r="265" ht="18" customHeight="1" spans="1:11" x14ac:dyDescent="0.25">
      <c r="A265" s="1"/>
      <c r="B265" s="36"/>
      <c r="C265" s="37"/>
      <c r="D265" s="37"/>
      <c r="E265" s="38"/>
      <c r="F265" s="39"/>
      <c r="G265" s="38"/>
      <c r="H265" s="37"/>
      <c r="I265" s="40">
        <f>IF(B265="","",DATE(YEAR(B265),MONTH(B265),1))</f>
      </c>
      <c r="J265" s="1">
        <f>IF(OR(B265="",E265&lt;&gt;"Expense"),"",F265)</f>
      </c>
      <c r="K265">
        <f>IF(AND(I265&lt;&gt;"",I265=Data!$B$2,E265="Expense"),F265+ROW()/1000000,"")</f>
      </c>
    </row>
    <row r="266" ht="18" customHeight="1" spans="1:11" x14ac:dyDescent="0.25">
      <c r="A266" s="1"/>
      <c r="B266" s="36"/>
      <c r="C266" s="37"/>
      <c r="D266" s="37"/>
      <c r="E266" s="38"/>
      <c r="F266" s="39"/>
      <c r="G266" s="38"/>
      <c r="H266" s="37"/>
      <c r="I266" s="40">
        <f>IF(B266="","",DATE(YEAR(B266),MONTH(B266),1))</f>
      </c>
      <c r="J266" s="1">
        <f>IF(OR(B266="",E266&lt;&gt;"Expense"),"",F266)</f>
      </c>
      <c r="K266">
        <f>IF(AND(I266&lt;&gt;"",I266=Data!$B$2,E266="Expense"),F266+ROW()/1000000,"")</f>
      </c>
    </row>
    <row r="267" ht="18" customHeight="1" spans="1:11" x14ac:dyDescent="0.25">
      <c r="A267" s="1"/>
      <c r="B267" s="36"/>
      <c r="C267" s="37"/>
      <c r="D267" s="37"/>
      <c r="E267" s="38"/>
      <c r="F267" s="39"/>
      <c r="G267" s="38"/>
      <c r="H267" s="37"/>
      <c r="I267" s="40">
        <f>IF(B267="","",DATE(YEAR(B267),MONTH(B267),1))</f>
      </c>
      <c r="J267" s="1">
        <f>IF(OR(B267="",E267&lt;&gt;"Expense"),"",F267)</f>
      </c>
      <c r="K267">
        <f>IF(AND(I267&lt;&gt;"",I267=Data!$B$2,E267="Expense"),F267+ROW()/1000000,"")</f>
      </c>
    </row>
    <row r="268" ht="18" customHeight="1" spans="1:11" x14ac:dyDescent="0.25">
      <c r="A268" s="1"/>
      <c r="B268" s="36"/>
      <c r="C268" s="37"/>
      <c r="D268" s="37"/>
      <c r="E268" s="38"/>
      <c r="F268" s="39"/>
      <c r="G268" s="38"/>
      <c r="H268" s="37"/>
      <c r="I268" s="40">
        <f>IF(B268="","",DATE(YEAR(B268),MONTH(B268),1))</f>
      </c>
      <c r="J268" s="1">
        <f>IF(OR(B268="",E268&lt;&gt;"Expense"),"",F268)</f>
      </c>
      <c r="K268">
        <f>IF(AND(I268&lt;&gt;"",I268=Data!$B$2,E268="Expense"),F268+ROW()/1000000,"")</f>
      </c>
    </row>
    <row r="269" ht="18" customHeight="1" spans="1:11" x14ac:dyDescent="0.25">
      <c r="A269" s="1"/>
      <c r="B269" s="36"/>
      <c r="C269" s="37"/>
      <c r="D269" s="37"/>
      <c r="E269" s="38"/>
      <c r="F269" s="39"/>
      <c r="G269" s="38"/>
      <c r="H269" s="37"/>
      <c r="I269" s="40">
        <f>IF(B269="","",DATE(YEAR(B269),MONTH(B269),1))</f>
      </c>
      <c r="J269" s="1">
        <f>IF(OR(B269="",E269&lt;&gt;"Expense"),"",F269)</f>
      </c>
      <c r="K269">
        <f>IF(AND(I269&lt;&gt;"",I269=Data!$B$2,E269="Expense"),F269+ROW()/1000000,"")</f>
      </c>
    </row>
    <row r="270" ht="18" customHeight="1" spans="1:11" x14ac:dyDescent="0.25">
      <c r="A270" s="1"/>
      <c r="B270" s="36"/>
      <c r="C270" s="37"/>
      <c r="D270" s="37"/>
      <c r="E270" s="38"/>
      <c r="F270" s="39"/>
      <c r="G270" s="38"/>
      <c r="H270" s="37"/>
      <c r="I270" s="40">
        <f>IF(B270="","",DATE(YEAR(B270),MONTH(B270),1))</f>
      </c>
      <c r="J270" s="1">
        <f>IF(OR(B270="",E270&lt;&gt;"Expense"),"",F270)</f>
      </c>
      <c r="K270">
        <f>IF(AND(I270&lt;&gt;"",I270=Data!$B$2,E270="Expense"),F270+ROW()/1000000,"")</f>
      </c>
    </row>
    <row r="271" ht="18" customHeight="1" spans="1:11" x14ac:dyDescent="0.25">
      <c r="A271" s="1"/>
      <c r="B271" s="36"/>
      <c r="C271" s="37"/>
      <c r="D271" s="37"/>
      <c r="E271" s="38"/>
      <c r="F271" s="39"/>
      <c r="G271" s="38"/>
      <c r="H271" s="37"/>
      <c r="I271" s="40">
        <f>IF(B271="","",DATE(YEAR(B271),MONTH(B271),1))</f>
      </c>
      <c r="J271" s="1">
        <f>IF(OR(B271="",E271&lt;&gt;"Expense"),"",F271)</f>
      </c>
      <c r="K271">
        <f>IF(AND(I271&lt;&gt;"",I271=Data!$B$2,E271="Expense"),F271+ROW()/1000000,"")</f>
      </c>
    </row>
    <row r="272" ht="18" customHeight="1" spans="1:11" x14ac:dyDescent="0.25">
      <c r="A272" s="1"/>
      <c r="B272" s="36"/>
      <c r="C272" s="37"/>
      <c r="D272" s="37"/>
      <c r="E272" s="38"/>
      <c r="F272" s="39"/>
      <c r="G272" s="38"/>
      <c r="H272" s="37"/>
      <c r="I272" s="40">
        <f>IF(B272="","",DATE(YEAR(B272),MONTH(B272),1))</f>
      </c>
      <c r="J272" s="1">
        <f>IF(OR(B272="",E272&lt;&gt;"Expense"),"",F272)</f>
      </c>
      <c r="K272">
        <f>IF(AND(I272&lt;&gt;"",I272=Data!$B$2,E272="Expense"),F272+ROW()/1000000,"")</f>
      </c>
    </row>
    <row r="273" ht="18" customHeight="1" spans="1:11" x14ac:dyDescent="0.25">
      <c r="A273" s="1"/>
      <c r="B273" s="36"/>
      <c r="C273" s="37"/>
      <c r="D273" s="37"/>
      <c r="E273" s="38"/>
      <c r="F273" s="39"/>
      <c r="G273" s="38"/>
      <c r="H273" s="37"/>
      <c r="I273" s="40">
        <f>IF(B273="","",DATE(YEAR(B273),MONTH(B273),1))</f>
      </c>
      <c r="J273" s="1">
        <f>IF(OR(B273="",E273&lt;&gt;"Expense"),"",F273)</f>
      </c>
      <c r="K273">
        <f>IF(AND(I273&lt;&gt;"",I273=Data!$B$2,E273="Expense"),F273+ROW()/1000000,"")</f>
      </c>
    </row>
    <row r="274" ht="18" customHeight="1" spans="1:11" x14ac:dyDescent="0.25">
      <c r="A274" s="1"/>
      <c r="B274" s="36"/>
      <c r="C274" s="37"/>
      <c r="D274" s="37"/>
      <c r="E274" s="38"/>
      <c r="F274" s="39"/>
      <c r="G274" s="38"/>
      <c r="H274" s="37"/>
      <c r="I274" s="40">
        <f>IF(B274="","",DATE(YEAR(B274),MONTH(B274),1))</f>
      </c>
      <c r="J274" s="1">
        <f>IF(OR(B274="",E274&lt;&gt;"Expense"),"",F274)</f>
      </c>
      <c r="K274">
        <f>IF(AND(I274&lt;&gt;"",I274=Data!$B$2,E274="Expense"),F274+ROW()/1000000,"")</f>
      </c>
    </row>
    <row r="275" ht="18" customHeight="1" spans="1:11" x14ac:dyDescent="0.25">
      <c r="A275" s="1"/>
      <c r="B275" s="36"/>
      <c r="C275" s="37"/>
      <c r="D275" s="37"/>
      <c r="E275" s="38"/>
      <c r="F275" s="39"/>
      <c r="G275" s="38"/>
      <c r="H275" s="37"/>
      <c r="I275" s="40">
        <f>IF(B275="","",DATE(YEAR(B275),MONTH(B275),1))</f>
      </c>
      <c r="J275" s="1">
        <f>IF(OR(B275="",E275&lt;&gt;"Expense"),"",F275)</f>
      </c>
      <c r="K275">
        <f>IF(AND(I275&lt;&gt;"",I275=Data!$B$2,E275="Expense"),F275+ROW()/1000000,"")</f>
      </c>
    </row>
    <row r="276" ht="18" customHeight="1" spans="1:11" x14ac:dyDescent="0.25">
      <c r="A276" s="1"/>
      <c r="B276" s="36"/>
      <c r="C276" s="37"/>
      <c r="D276" s="37"/>
      <c r="E276" s="38"/>
      <c r="F276" s="39"/>
      <c r="G276" s="38"/>
      <c r="H276" s="37"/>
      <c r="I276" s="40">
        <f>IF(B276="","",DATE(YEAR(B276),MONTH(B276),1))</f>
      </c>
      <c r="J276" s="1">
        <f>IF(OR(B276="",E276&lt;&gt;"Expense"),"",F276)</f>
      </c>
      <c r="K276">
        <f>IF(AND(I276&lt;&gt;"",I276=Data!$B$2,E276="Expense"),F276+ROW()/1000000,"")</f>
      </c>
    </row>
    <row r="277" ht="18" customHeight="1" spans="1:11" x14ac:dyDescent="0.25">
      <c r="A277" s="1"/>
      <c r="B277" s="36"/>
      <c r="C277" s="37"/>
      <c r="D277" s="37"/>
      <c r="E277" s="38"/>
      <c r="F277" s="39"/>
      <c r="G277" s="38"/>
      <c r="H277" s="37"/>
      <c r="I277" s="40">
        <f>IF(B277="","",DATE(YEAR(B277),MONTH(B277),1))</f>
      </c>
      <c r="J277" s="1">
        <f>IF(OR(B277="",E277&lt;&gt;"Expense"),"",F277)</f>
      </c>
      <c r="K277">
        <f>IF(AND(I277&lt;&gt;"",I277=Data!$B$2,E277="Expense"),F277+ROW()/1000000,"")</f>
      </c>
    </row>
    <row r="278" ht="18" customHeight="1" spans="1:11" x14ac:dyDescent="0.25">
      <c r="A278" s="1"/>
      <c r="B278" s="36"/>
      <c r="C278" s="37"/>
      <c r="D278" s="37"/>
      <c r="E278" s="38"/>
      <c r="F278" s="39"/>
      <c r="G278" s="38"/>
      <c r="H278" s="37"/>
      <c r="I278" s="40">
        <f>IF(B278="","",DATE(YEAR(B278),MONTH(B278),1))</f>
      </c>
      <c r="J278" s="1">
        <f>IF(OR(B278="",E278&lt;&gt;"Expense"),"",F278)</f>
      </c>
      <c r="K278">
        <f>IF(AND(I278&lt;&gt;"",I278=Data!$B$2,E278="Expense"),F278+ROW()/1000000,"")</f>
      </c>
    </row>
    <row r="279" ht="18" customHeight="1" spans="1:11" x14ac:dyDescent="0.25">
      <c r="A279" s="1"/>
      <c r="B279" s="36"/>
      <c r="C279" s="37"/>
      <c r="D279" s="37"/>
      <c r="E279" s="38"/>
      <c r="F279" s="39"/>
      <c r="G279" s="38"/>
      <c r="H279" s="37"/>
      <c r="I279" s="40">
        <f>IF(B279="","",DATE(YEAR(B279),MONTH(B279),1))</f>
      </c>
      <c r="J279" s="1">
        <f>IF(OR(B279="",E279&lt;&gt;"Expense"),"",F279)</f>
      </c>
      <c r="K279">
        <f>IF(AND(I279&lt;&gt;"",I279=Data!$B$2,E279="Expense"),F279+ROW()/1000000,"")</f>
      </c>
    </row>
    <row r="280" ht="18" customHeight="1" spans="1:11" x14ac:dyDescent="0.25">
      <c r="A280" s="1"/>
      <c r="B280" s="36"/>
      <c r="C280" s="37"/>
      <c r="D280" s="37"/>
      <c r="E280" s="38"/>
      <c r="F280" s="39"/>
      <c r="G280" s="38"/>
      <c r="H280" s="37"/>
      <c r="I280" s="40">
        <f>IF(B280="","",DATE(YEAR(B280),MONTH(B280),1))</f>
      </c>
      <c r="J280" s="1">
        <f>IF(OR(B280="",E280&lt;&gt;"Expense"),"",F280)</f>
      </c>
      <c r="K280">
        <f>IF(AND(I280&lt;&gt;"",I280=Data!$B$2,E280="Expense"),F280+ROW()/1000000,"")</f>
      </c>
    </row>
    <row r="281" ht="18" customHeight="1" spans="1:11" x14ac:dyDescent="0.25">
      <c r="A281" s="1"/>
      <c r="B281" s="36"/>
      <c r="C281" s="37"/>
      <c r="D281" s="37"/>
      <c r="E281" s="38"/>
      <c r="F281" s="39"/>
      <c r="G281" s="38"/>
      <c r="H281" s="37"/>
      <c r="I281" s="40">
        <f>IF(B281="","",DATE(YEAR(B281),MONTH(B281),1))</f>
      </c>
      <c r="J281" s="1">
        <f>IF(OR(B281="",E281&lt;&gt;"Expense"),"",F281)</f>
      </c>
      <c r="K281">
        <f>IF(AND(I281&lt;&gt;"",I281=Data!$B$2,E281="Expense"),F281+ROW()/1000000,"")</f>
      </c>
    </row>
    <row r="282" ht="18" customHeight="1" spans="1:11" x14ac:dyDescent="0.25">
      <c r="A282" s="1"/>
      <c r="B282" s="36"/>
      <c r="C282" s="37"/>
      <c r="D282" s="37"/>
      <c r="E282" s="38"/>
      <c r="F282" s="39"/>
      <c r="G282" s="38"/>
      <c r="H282" s="37"/>
      <c r="I282" s="40">
        <f>IF(B282="","",DATE(YEAR(B282),MONTH(B282),1))</f>
      </c>
      <c r="J282" s="1">
        <f>IF(OR(B282="",E282&lt;&gt;"Expense"),"",F282)</f>
      </c>
      <c r="K282">
        <f>IF(AND(I282&lt;&gt;"",I282=Data!$B$2,E282="Expense"),F282+ROW()/1000000,"")</f>
      </c>
    </row>
    <row r="283" ht="18" customHeight="1" spans="1:11" x14ac:dyDescent="0.25">
      <c r="A283" s="1"/>
      <c r="B283" s="36"/>
      <c r="C283" s="37"/>
      <c r="D283" s="37"/>
      <c r="E283" s="38"/>
      <c r="F283" s="39"/>
      <c r="G283" s="38"/>
      <c r="H283" s="37"/>
      <c r="I283" s="40">
        <f>IF(B283="","",DATE(YEAR(B283),MONTH(B283),1))</f>
      </c>
      <c r="J283" s="1">
        <f>IF(OR(B283="",E283&lt;&gt;"Expense"),"",F283)</f>
      </c>
      <c r="K283">
        <f>IF(AND(I283&lt;&gt;"",I283=Data!$B$2,E283="Expense"),F283+ROW()/1000000,"")</f>
      </c>
    </row>
    <row r="284" ht="18" customHeight="1" spans="1:11" x14ac:dyDescent="0.25">
      <c r="A284" s="1"/>
      <c r="B284" s="36"/>
      <c r="C284" s="37"/>
      <c r="D284" s="37"/>
      <c r="E284" s="38"/>
      <c r="F284" s="39"/>
      <c r="G284" s="38"/>
      <c r="H284" s="37"/>
      <c r="I284" s="40">
        <f>IF(B284="","",DATE(YEAR(B284),MONTH(B284),1))</f>
      </c>
      <c r="J284" s="1">
        <f>IF(OR(B284="",E284&lt;&gt;"Expense"),"",F284)</f>
      </c>
      <c r="K284">
        <f>IF(AND(I284&lt;&gt;"",I284=Data!$B$2,E284="Expense"),F284+ROW()/1000000,"")</f>
      </c>
    </row>
    <row r="285" ht="18" customHeight="1" spans="1:11" x14ac:dyDescent="0.25">
      <c r="A285" s="1"/>
      <c r="B285" s="36"/>
      <c r="C285" s="37"/>
      <c r="D285" s="37"/>
      <c r="E285" s="38"/>
      <c r="F285" s="39"/>
      <c r="G285" s="38"/>
      <c r="H285" s="37"/>
      <c r="I285" s="40">
        <f>IF(B285="","",DATE(YEAR(B285),MONTH(B285),1))</f>
      </c>
      <c r="J285" s="1">
        <f>IF(OR(B285="",E285&lt;&gt;"Expense"),"",F285)</f>
      </c>
      <c r="K285">
        <f>IF(AND(I285&lt;&gt;"",I285=Data!$B$2,E285="Expense"),F285+ROW()/1000000,"")</f>
      </c>
    </row>
    <row r="286" ht="18" customHeight="1" spans="1:11" x14ac:dyDescent="0.25">
      <c r="A286" s="1"/>
      <c r="B286" s="36"/>
      <c r="C286" s="37"/>
      <c r="D286" s="37"/>
      <c r="E286" s="38"/>
      <c r="F286" s="39"/>
      <c r="G286" s="38"/>
      <c r="H286" s="37"/>
      <c r="I286" s="40">
        <f>IF(B286="","",DATE(YEAR(B286),MONTH(B286),1))</f>
      </c>
      <c r="J286" s="1">
        <f>IF(OR(B286="",E286&lt;&gt;"Expense"),"",F286)</f>
      </c>
      <c r="K286">
        <f>IF(AND(I286&lt;&gt;"",I286=Data!$B$2,E286="Expense"),F286+ROW()/1000000,"")</f>
      </c>
    </row>
    <row r="287" ht="18" customHeight="1" spans="1:11" x14ac:dyDescent="0.25">
      <c r="A287" s="1"/>
      <c r="B287" s="36"/>
      <c r="C287" s="37"/>
      <c r="D287" s="37"/>
      <c r="E287" s="38"/>
      <c r="F287" s="39"/>
      <c r="G287" s="38"/>
      <c r="H287" s="37"/>
      <c r="I287" s="40">
        <f>IF(B287="","",DATE(YEAR(B287),MONTH(B287),1))</f>
      </c>
      <c r="J287" s="1">
        <f>IF(OR(B287="",E287&lt;&gt;"Expense"),"",F287)</f>
      </c>
      <c r="K287">
        <f>IF(AND(I287&lt;&gt;"",I287=Data!$B$2,E287="Expense"),F287+ROW()/1000000,"")</f>
      </c>
    </row>
    <row r="288" ht="18" customHeight="1" spans="1:11" x14ac:dyDescent="0.25">
      <c r="A288" s="1"/>
      <c r="B288" s="36"/>
      <c r="C288" s="37"/>
      <c r="D288" s="37"/>
      <c r="E288" s="38"/>
      <c r="F288" s="39"/>
      <c r="G288" s="38"/>
      <c r="H288" s="37"/>
      <c r="I288" s="40">
        <f>IF(B288="","",DATE(YEAR(B288),MONTH(B288),1))</f>
      </c>
      <c r="J288" s="1">
        <f>IF(OR(B288="",E288&lt;&gt;"Expense"),"",F288)</f>
      </c>
      <c r="K288">
        <f>IF(AND(I288&lt;&gt;"",I288=Data!$B$2,E288="Expense"),F288+ROW()/1000000,"")</f>
      </c>
    </row>
    <row r="289" ht="18" customHeight="1" spans="1:11" x14ac:dyDescent="0.25">
      <c r="A289" s="1"/>
      <c r="B289" s="36"/>
      <c r="C289" s="37"/>
      <c r="D289" s="37"/>
      <c r="E289" s="38"/>
      <c r="F289" s="39"/>
      <c r="G289" s="38"/>
      <c r="H289" s="37"/>
      <c r="I289" s="40">
        <f>IF(B289="","",DATE(YEAR(B289),MONTH(B289),1))</f>
      </c>
      <c r="J289" s="1">
        <f>IF(OR(B289="",E289&lt;&gt;"Expense"),"",F289)</f>
      </c>
      <c r="K289">
        <f>IF(AND(I289&lt;&gt;"",I289=Data!$B$2,E289="Expense"),F289+ROW()/1000000,"")</f>
      </c>
    </row>
    <row r="290" ht="18" customHeight="1" spans="1:11" x14ac:dyDescent="0.25">
      <c r="A290" s="1"/>
      <c r="B290" s="36"/>
      <c r="C290" s="37"/>
      <c r="D290" s="37"/>
      <c r="E290" s="38"/>
      <c r="F290" s="39"/>
      <c r="G290" s="38"/>
      <c r="H290" s="37"/>
      <c r="I290" s="40">
        <f>IF(B290="","",DATE(YEAR(B290),MONTH(B290),1))</f>
      </c>
      <c r="J290" s="1">
        <f>IF(OR(B290="",E290&lt;&gt;"Expense"),"",F290)</f>
      </c>
      <c r="K290">
        <f>IF(AND(I290&lt;&gt;"",I290=Data!$B$2,E290="Expense"),F290+ROW()/1000000,"")</f>
      </c>
    </row>
    <row r="291" ht="18" customHeight="1" spans="1:11" x14ac:dyDescent="0.25">
      <c r="A291" s="1"/>
      <c r="B291" s="36"/>
      <c r="C291" s="37"/>
      <c r="D291" s="37"/>
      <c r="E291" s="38"/>
      <c r="F291" s="39"/>
      <c r="G291" s="38"/>
      <c r="H291" s="37"/>
      <c r="I291" s="40">
        <f>IF(B291="","",DATE(YEAR(B291),MONTH(B291),1))</f>
      </c>
      <c r="J291" s="1">
        <f>IF(OR(B291="",E291&lt;&gt;"Expense"),"",F291)</f>
      </c>
      <c r="K291">
        <f>IF(AND(I291&lt;&gt;"",I291=Data!$B$2,E291="Expense"),F291+ROW()/1000000,"")</f>
      </c>
    </row>
    <row r="292" ht="18" customHeight="1" spans="1:11" x14ac:dyDescent="0.25">
      <c r="A292" s="1"/>
      <c r="B292" s="36"/>
      <c r="C292" s="37"/>
      <c r="D292" s="37"/>
      <c r="E292" s="38"/>
      <c r="F292" s="39"/>
      <c r="G292" s="38"/>
      <c r="H292" s="37"/>
      <c r="I292" s="40">
        <f>IF(B292="","",DATE(YEAR(B292),MONTH(B292),1))</f>
      </c>
      <c r="J292" s="1">
        <f>IF(OR(B292="",E292&lt;&gt;"Expense"),"",F292)</f>
      </c>
      <c r="K292">
        <f>IF(AND(I292&lt;&gt;"",I292=Data!$B$2,E292="Expense"),F292+ROW()/1000000,"")</f>
      </c>
    </row>
    <row r="293" ht="18" customHeight="1" spans="1:11" x14ac:dyDescent="0.25">
      <c r="A293" s="1"/>
      <c r="B293" s="36"/>
      <c r="C293" s="37"/>
      <c r="D293" s="37"/>
      <c r="E293" s="38"/>
      <c r="F293" s="39"/>
      <c r="G293" s="38"/>
      <c r="H293" s="37"/>
      <c r="I293" s="40">
        <f>IF(B293="","",DATE(YEAR(B293),MONTH(B293),1))</f>
      </c>
      <c r="J293" s="1">
        <f>IF(OR(B293="",E293&lt;&gt;"Expense"),"",F293)</f>
      </c>
      <c r="K293">
        <f>IF(AND(I293&lt;&gt;"",I293=Data!$B$2,E293="Expense"),F293+ROW()/1000000,"")</f>
      </c>
    </row>
    <row r="294" ht="18" customHeight="1" spans="1:11" x14ac:dyDescent="0.25">
      <c r="A294" s="1"/>
      <c r="B294" s="36"/>
      <c r="C294" s="37"/>
      <c r="D294" s="37"/>
      <c r="E294" s="38"/>
      <c r="F294" s="39"/>
      <c r="G294" s="38"/>
      <c r="H294" s="37"/>
      <c r="I294" s="40">
        <f>IF(B294="","",DATE(YEAR(B294),MONTH(B294),1))</f>
      </c>
      <c r="J294" s="1">
        <f>IF(OR(B294="",E294&lt;&gt;"Expense"),"",F294)</f>
      </c>
      <c r="K294">
        <f>IF(AND(I294&lt;&gt;"",I294=Data!$B$2,E294="Expense"),F294+ROW()/1000000,"")</f>
      </c>
    </row>
    <row r="295" ht="18" customHeight="1" spans="1:11" x14ac:dyDescent="0.25">
      <c r="A295" s="1"/>
      <c r="B295" s="36"/>
      <c r="C295" s="37"/>
      <c r="D295" s="37"/>
      <c r="E295" s="38"/>
      <c r="F295" s="39"/>
      <c r="G295" s="38"/>
      <c r="H295" s="37"/>
      <c r="I295" s="40">
        <f>IF(B295="","",DATE(YEAR(B295),MONTH(B295),1))</f>
      </c>
      <c r="J295" s="1">
        <f>IF(OR(B295="",E295&lt;&gt;"Expense"),"",F295)</f>
      </c>
      <c r="K295">
        <f>IF(AND(I295&lt;&gt;"",I295=Data!$B$2,E295="Expense"),F295+ROW()/1000000,"")</f>
      </c>
    </row>
    <row r="296" ht="18" customHeight="1" spans="1:11" x14ac:dyDescent="0.25">
      <c r="A296" s="1"/>
      <c r="B296" s="36"/>
      <c r="C296" s="37"/>
      <c r="D296" s="37"/>
      <c r="E296" s="38"/>
      <c r="F296" s="39"/>
      <c r="G296" s="38"/>
      <c r="H296" s="37"/>
      <c r="I296" s="40">
        <f>IF(B296="","",DATE(YEAR(B296),MONTH(B296),1))</f>
      </c>
      <c r="J296" s="1">
        <f>IF(OR(B296="",E296&lt;&gt;"Expense"),"",F296)</f>
      </c>
      <c r="K296">
        <f>IF(AND(I296&lt;&gt;"",I296=Data!$B$2,E296="Expense"),F296+ROW()/1000000,"")</f>
      </c>
    </row>
    <row r="297" ht="18" customHeight="1" spans="1:11" x14ac:dyDescent="0.25">
      <c r="A297" s="1"/>
      <c r="B297" s="36"/>
      <c r="C297" s="37"/>
      <c r="D297" s="37"/>
      <c r="E297" s="38"/>
      <c r="F297" s="39"/>
      <c r="G297" s="38"/>
      <c r="H297" s="37"/>
      <c r="I297" s="40">
        <f>IF(B297="","",DATE(YEAR(B297),MONTH(B297),1))</f>
      </c>
      <c r="J297" s="1">
        <f>IF(OR(B297="",E297&lt;&gt;"Expense"),"",F297)</f>
      </c>
      <c r="K297">
        <f>IF(AND(I297&lt;&gt;"",I297=Data!$B$2,E297="Expense"),F297+ROW()/1000000,"")</f>
      </c>
    </row>
    <row r="298" ht="18" customHeight="1" spans="1:11" x14ac:dyDescent="0.25">
      <c r="A298" s="1"/>
      <c r="B298" s="36"/>
      <c r="C298" s="37"/>
      <c r="D298" s="37"/>
      <c r="E298" s="38"/>
      <c r="F298" s="39"/>
      <c r="G298" s="38"/>
      <c r="H298" s="37"/>
      <c r="I298" s="40">
        <f>IF(B298="","",DATE(YEAR(B298),MONTH(B298),1))</f>
      </c>
      <c r="J298" s="1">
        <f>IF(OR(B298="",E298&lt;&gt;"Expense"),"",F298)</f>
      </c>
      <c r="K298">
        <f>IF(AND(I298&lt;&gt;"",I298=Data!$B$2,E298="Expense"),F298+ROW()/1000000,"")</f>
      </c>
    </row>
    <row r="299" ht="18" customHeight="1" spans="1:11" x14ac:dyDescent="0.25">
      <c r="A299" s="1"/>
      <c r="B299" s="36"/>
      <c r="C299" s="37"/>
      <c r="D299" s="37"/>
      <c r="E299" s="38"/>
      <c r="F299" s="39"/>
      <c r="G299" s="38"/>
      <c r="H299" s="37"/>
      <c r="I299" s="40">
        <f>IF(B299="","",DATE(YEAR(B299),MONTH(B299),1))</f>
      </c>
      <c r="J299" s="1">
        <f>IF(OR(B299="",E299&lt;&gt;"Expense"),"",F299)</f>
      </c>
      <c r="K299">
        <f>IF(AND(I299&lt;&gt;"",I299=Data!$B$2,E299="Expense"),F299+ROW()/1000000,"")</f>
      </c>
    </row>
    <row r="300" ht="18" customHeight="1" spans="1:11" x14ac:dyDescent="0.25">
      <c r="A300" s="1"/>
      <c r="B300" s="36"/>
      <c r="C300" s="37"/>
      <c r="D300" s="37"/>
      <c r="E300" s="38"/>
      <c r="F300" s="39"/>
      <c r="G300" s="38"/>
      <c r="H300" s="37"/>
      <c r="I300" s="40">
        <f>IF(B300="","",DATE(YEAR(B300),MONTH(B300),1))</f>
      </c>
      <c r="J300" s="1">
        <f>IF(OR(B300="",E300&lt;&gt;"Expense"),"",F300)</f>
      </c>
      <c r="K300">
        <f>IF(AND(I300&lt;&gt;"",I300=Data!$B$2,E300="Expense"),F300+ROW()/1000000,"")</f>
      </c>
    </row>
    <row r="301" ht="18" customHeight="1" spans="1:11" x14ac:dyDescent="0.25">
      <c r="A301" s="1"/>
      <c r="B301" s="36"/>
      <c r="C301" s="37"/>
      <c r="D301" s="37"/>
      <c r="E301" s="38"/>
      <c r="F301" s="39"/>
      <c r="G301" s="38"/>
      <c r="H301" s="37"/>
      <c r="I301" s="40">
        <f>IF(B301="","",DATE(YEAR(B301),MONTH(B301),1))</f>
      </c>
      <c r="J301" s="1">
        <f>IF(OR(B301="",E301&lt;&gt;"Expense"),"",F301)</f>
      </c>
      <c r="K301">
        <f>IF(AND(I301&lt;&gt;"",I301=Data!$B$2,E301="Expense"),F301+ROW()/1000000,"")</f>
      </c>
    </row>
    <row r="302" ht="18" customHeight="1" spans="1:11" x14ac:dyDescent="0.25">
      <c r="A302" s="1"/>
      <c r="B302" s="36"/>
      <c r="C302" s="37"/>
      <c r="D302" s="37"/>
      <c r="E302" s="38"/>
      <c r="F302" s="39"/>
      <c r="G302" s="38"/>
      <c r="H302" s="37"/>
      <c r="I302" s="40">
        <f>IF(B302="","",DATE(YEAR(B302),MONTH(B302),1))</f>
      </c>
      <c r="J302" s="1">
        <f>IF(OR(B302="",E302&lt;&gt;"Expense"),"",F302)</f>
      </c>
      <c r="K302">
        <f>IF(AND(I302&lt;&gt;"",I302=Data!$B$2,E302="Expense"),F302+ROW()/1000000,"")</f>
      </c>
    </row>
    <row r="303" ht="18" customHeight="1" spans="1:11" x14ac:dyDescent="0.25">
      <c r="A303" s="1"/>
      <c r="B303" s="36"/>
      <c r="C303" s="37"/>
      <c r="D303" s="37"/>
      <c r="E303" s="38"/>
      <c r="F303" s="39"/>
      <c r="G303" s="38"/>
      <c r="H303" s="37"/>
      <c r="I303" s="40">
        <f>IF(B303="","",DATE(YEAR(B303),MONTH(B303),1))</f>
      </c>
      <c r="J303" s="1">
        <f>IF(OR(B303="",E303&lt;&gt;"Expense"),"",F303)</f>
      </c>
      <c r="K303">
        <f>IF(AND(I303&lt;&gt;"",I303=Data!$B$2,E303="Expense"),F303+ROW()/1000000,"")</f>
      </c>
    </row>
    <row r="304" ht="18" customHeight="1" spans="1:11" x14ac:dyDescent="0.25">
      <c r="A304" s="1"/>
      <c r="B304" s="36"/>
      <c r="C304" s="37"/>
      <c r="D304" s="37"/>
      <c r="E304" s="38"/>
      <c r="F304" s="39"/>
      <c r="G304" s="38"/>
      <c r="H304" s="37"/>
      <c r="I304" s="40">
        <f>IF(B304="","",DATE(YEAR(B304),MONTH(B304),1))</f>
      </c>
      <c r="J304" s="1">
        <f>IF(OR(B304="",E304&lt;&gt;"Expense"),"",F304)</f>
      </c>
      <c r="K304">
        <f>IF(AND(I304&lt;&gt;"",I304=Data!$B$2,E304="Expense"),F304+ROW()/1000000,"")</f>
      </c>
    </row>
    <row r="305" ht="18" customHeight="1" spans="1:11" x14ac:dyDescent="0.25">
      <c r="A305" s="1"/>
      <c r="B305" s="36"/>
      <c r="C305" s="37"/>
      <c r="D305" s="37"/>
      <c r="E305" s="38"/>
      <c r="F305" s="39"/>
      <c r="G305" s="38"/>
      <c r="H305" s="37"/>
      <c r="I305" s="40">
        <f>IF(B305="","",DATE(YEAR(B305),MONTH(B305),1))</f>
      </c>
      <c r="J305" s="1">
        <f>IF(OR(B305="",E305&lt;&gt;"Expense"),"",F305)</f>
      </c>
      <c r="K305">
        <f>IF(AND(I305&lt;&gt;"",I305=Data!$B$2,E305="Expense"),F305+ROW()/1000000,"")</f>
      </c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34" t="s">
        <v>74</v>
      </c>
      <c r="C307" s="34"/>
      <c r="D307" s="34"/>
      <c r="E307" s="34"/>
      <c r="F307" s="34"/>
      <c r="G307" s="34"/>
      <c r="H307" s="34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</sheetData>
  <mergeCells count="3">
    <mergeCell ref="B2:I2"/>
    <mergeCell ref="B3:I3"/>
    <mergeCell ref="B307:H307"/>
  </mergeCells>
  <conditionalFormatting sqref="E6:E305">
    <cfRule type="expression" dxfId="1" priority="1">
      <formula>E6="Income"</formula>
    </cfRule>
  </conditionalFormatting>
  <dataValidations count="3">
    <dataValidation type="list" allowBlank="1" sqref="D6:D305">
      <formula1>Setup!$B$13:$B$28</formula1>
    </dataValidation>
    <dataValidation type="list" allowBlank="1" sqref="E6:E305">
      <formula1>"Expense,Income"</formula1>
    </dataValidation>
    <dataValidation type="list" allowBlank="1" sqref="G6:G305">
      <formula1>"Checking,Credit card,Cash,Savings"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A96E"/>
  </sheetPr>
  <dimension ref="A1:T40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3" customWidth="1"/>
    <col min="2" max="2" width="22" customWidth="1"/>
    <col min="3" max="3" width="13" customWidth="1"/>
    <col min="16" max="18" width="12" customWidth="1"/>
  </cols>
  <sheetData>
    <row r="1" ht="10" customHeight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4" customHeight="1" spans="1:20" x14ac:dyDescent="0.25">
      <c r="A2" s="1"/>
      <c r="B2" s="21" t="s">
        <v>75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1"/>
      <c r="T2" s="1"/>
    </row>
    <row r="3" ht="16" customHeight="1" spans="1:20" x14ac:dyDescent="0.25">
      <c r="A3" s="1"/>
      <c r="B3" s="22" t="s">
        <v>76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"/>
      <c r="T3" s="1"/>
    </row>
    <row r="4" ht="10" customHeight="1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ht="26" customHeight="1" spans="1:20" x14ac:dyDescent="0.25">
      <c r="A5" s="1"/>
      <c r="B5" s="35" t="s">
        <v>24</v>
      </c>
      <c r="C5" s="35" t="s">
        <v>25</v>
      </c>
      <c r="D5" s="41">
        <f>EDATE(Setup!$C$7,0)</f>
      </c>
      <c r="E5" s="41">
        <f>EDATE(Setup!$C$7,1)</f>
      </c>
      <c r="F5" s="41">
        <f>EDATE(Setup!$C$7,2)</f>
      </c>
      <c r="G5" s="41">
        <f>EDATE(Setup!$C$7,3)</f>
      </c>
      <c r="H5" s="41">
        <f>EDATE(Setup!$C$7,4)</f>
      </c>
      <c r="I5" s="41">
        <f>EDATE(Setup!$C$7,5)</f>
      </c>
      <c r="J5" s="41">
        <f>EDATE(Setup!$C$7,6)</f>
      </c>
      <c r="K5" s="41">
        <f>EDATE(Setup!$C$7,7)</f>
      </c>
      <c r="L5" s="41">
        <f>EDATE(Setup!$C$7,8)</f>
      </c>
      <c r="M5" s="41">
        <f>EDATE(Setup!$C$7,9)</f>
      </c>
      <c r="N5" s="41">
        <f>EDATE(Setup!$C$7,10)</f>
      </c>
      <c r="O5" s="41">
        <f>EDATE(Setup!$C$7,11)</f>
      </c>
      <c r="P5" s="35" t="s">
        <v>77</v>
      </c>
      <c r="Q5" s="35" t="s">
        <v>78</v>
      </c>
      <c r="R5" s="35" t="s">
        <v>79</v>
      </c>
      <c r="S5" s="1"/>
      <c r="T5" s="1"/>
    </row>
    <row r="6" ht="18" customHeight="1" spans="1:20" x14ac:dyDescent="0.25">
      <c r="A6" s="1"/>
      <c r="B6" s="42">
        <f>IF(Setup!B13="","",Setup!B13)</f>
      </c>
      <c r="C6" s="43">
        <f>IF(Setup!B13="","",Setup!C13)</f>
      </c>
      <c r="D6" s="44">
        <f>IF($B6="","",SUMIFS(Transactions!$J:$J,Transactions!$D:$D,$B6,Transactions!$I:$I,D$5))</f>
      </c>
      <c r="E6" s="44">
        <f>IF($B6="","",SUMIFS(Transactions!$J:$J,Transactions!$D:$D,$B6,Transactions!$I:$I,E$5))</f>
      </c>
      <c r="F6" s="44">
        <f>IF($B6="","",SUMIFS(Transactions!$J:$J,Transactions!$D:$D,$B6,Transactions!$I:$I,F$5))</f>
      </c>
      <c r="G6" s="44">
        <f>IF($B6="","",SUMIFS(Transactions!$J:$J,Transactions!$D:$D,$B6,Transactions!$I:$I,G$5))</f>
      </c>
      <c r="H6" s="44">
        <f>IF($B6="","",SUMIFS(Transactions!$J:$J,Transactions!$D:$D,$B6,Transactions!$I:$I,H$5))</f>
      </c>
      <c r="I6" s="44">
        <f>IF($B6="","",SUMIFS(Transactions!$J:$J,Transactions!$D:$D,$B6,Transactions!$I:$I,I$5))</f>
      </c>
      <c r="J6" s="44">
        <f>IF($B6="","",SUMIFS(Transactions!$J:$J,Transactions!$D:$D,$B6,Transactions!$I:$I,J$5))</f>
      </c>
      <c r="K6" s="44">
        <f>IF($B6="","",SUMIFS(Transactions!$J:$J,Transactions!$D:$D,$B6,Transactions!$I:$I,K$5))</f>
      </c>
      <c r="L6" s="44">
        <f>IF($B6="","",SUMIFS(Transactions!$J:$J,Transactions!$D:$D,$B6,Transactions!$I:$I,L$5))</f>
      </c>
      <c r="M6" s="44">
        <f>IF($B6="","",SUMIFS(Transactions!$J:$J,Transactions!$D:$D,$B6,Transactions!$I:$I,M$5))</f>
      </c>
      <c r="N6" s="44">
        <f>IF($B6="","",SUMIFS(Transactions!$J:$J,Transactions!$D:$D,$B6,Transactions!$I:$I,N$5))</f>
      </c>
      <c r="O6" s="44">
        <f>IF($B6="","",SUMIFS(Transactions!$J:$J,Transactions!$D:$D,$B6,Transactions!$I:$I,O$5))</f>
      </c>
      <c r="P6" s="43">
        <f>IF(B6="","",SUM(D6:O6))</f>
      </c>
      <c r="Q6" s="43">
        <f>IF(B6="","",C6*12)</f>
      </c>
      <c r="R6" s="43">
        <f>IF(B6="","",Q6-P6)</f>
      </c>
      <c r="S6" s="1"/>
      <c r="T6" s="1"/>
    </row>
    <row r="7" ht="18" customHeight="1" spans="1:20" x14ac:dyDescent="0.25">
      <c r="A7" s="1"/>
      <c r="B7" s="45">
        <f>IF(Setup!B14="","",Setup!B14)</f>
      </c>
      <c r="C7" s="46">
        <f>IF(Setup!B14="","",Setup!C14)</f>
      </c>
      <c r="D7" s="47">
        <f>IF($B7="","",SUMIFS(Transactions!$J:$J,Transactions!$D:$D,$B7,Transactions!$I:$I,D$5))</f>
      </c>
      <c r="E7" s="47">
        <f>IF($B7="","",SUMIFS(Transactions!$J:$J,Transactions!$D:$D,$B7,Transactions!$I:$I,E$5))</f>
      </c>
      <c r="F7" s="47">
        <f>IF($B7="","",SUMIFS(Transactions!$J:$J,Transactions!$D:$D,$B7,Transactions!$I:$I,F$5))</f>
      </c>
      <c r="G7" s="47">
        <f>IF($B7="","",SUMIFS(Transactions!$J:$J,Transactions!$D:$D,$B7,Transactions!$I:$I,G$5))</f>
      </c>
      <c r="H7" s="47">
        <f>IF($B7="","",SUMIFS(Transactions!$J:$J,Transactions!$D:$D,$B7,Transactions!$I:$I,H$5))</f>
      </c>
      <c r="I7" s="47">
        <f>IF($B7="","",SUMIFS(Transactions!$J:$J,Transactions!$D:$D,$B7,Transactions!$I:$I,I$5))</f>
      </c>
      <c r="J7" s="47">
        <f>IF($B7="","",SUMIFS(Transactions!$J:$J,Transactions!$D:$D,$B7,Transactions!$I:$I,J$5))</f>
      </c>
      <c r="K7" s="47">
        <f>IF($B7="","",SUMIFS(Transactions!$J:$J,Transactions!$D:$D,$B7,Transactions!$I:$I,K$5))</f>
      </c>
      <c r="L7" s="47">
        <f>IF($B7="","",SUMIFS(Transactions!$J:$J,Transactions!$D:$D,$B7,Transactions!$I:$I,L$5))</f>
      </c>
      <c r="M7" s="47">
        <f>IF($B7="","",SUMIFS(Transactions!$J:$J,Transactions!$D:$D,$B7,Transactions!$I:$I,M$5))</f>
      </c>
      <c r="N7" s="47">
        <f>IF($B7="","",SUMIFS(Transactions!$J:$J,Transactions!$D:$D,$B7,Transactions!$I:$I,N$5))</f>
      </c>
      <c r="O7" s="47">
        <f>IF($B7="","",SUMIFS(Transactions!$J:$J,Transactions!$D:$D,$B7,Transactions!$I:$I,O$5))</f>
      </c>
      <c r="P7" s="46">
        <f>IF(B7="","",SUM(D7:O7))</f>
      </c>
      <c r="Q7" s="46">
        <f>IF(B7="","",C7*12)</f>
      </c>
      <c r="R7" s="46">
        <f>IF(B7="","",Q7-P7)</f>
      </c>
      <c r="S7" s="1"/>
      <c r="T7" s="1"/>
    </row>
    <row r="8" ht="18" customHeight="1" spans="1:20" x14ac:dyDescent="0.25">
      <c r="A8" s="1"/>
      <c r="B8" s="42">
        <f>IF(Setup!B15="","",Setup!B15)</f>
      </c>
      <c r="C8" s="43">
        <f>IF(Setup!B15="","",Setup!C15)</f>
      </c>
      <c r="D8" s="44">
        <f>IF($B8="","",SUMIFS(Transactions!$J:$J,Transactions!$D:$D,$B8,Transactions!$I:$I,D$5))</f>
      </c>
      <c r="E8" s="44">
        <f>IF($B8="","",SUMIFS(Transactions!$J:$J,Transactions!$D:$D,$B8,Transactions!$I:$I,E$5))</f>
      </c>
      <c r="F8" s="44">
        <f>IF($B8="","",SUMIFS(Transactions!$J:$J,Transactions!$D:$D,$B8,Transactions!$I:$I,F$5))</f>
      </c>
      <c r="G8" s="44">
        <f>IF($B8="","",SUMIFS(Transactions!$J:$J,Transactions!$D:$D,$B8,Transactions!$I:$I,G$5))</f>
      </c>
      <c r="H8" s="44">
        <f>IF($B8="","",SUMIFS(Transactions!$J:$J,Transactions!$D:$D,$B8,Transactions!$I:$I,H$5))</f>
      </c>
      <c r="I8" s="44">
        <f>IF($B8="","",SUMIFS(Transactions!$J:$J,Transactions!$D:$D,$B8,Transactions!$I:$I,I$5))</f>
      </c>
      <c r="J8" s="44">
        <f>IF($B8="","",SUMIFS(Transactions!$J:$J,Transactions!$D:$D,$B8,Transactions!$I:$I,J$5))</f>
      </c>
      <c r="K8" s="44">
        <f>IF($B8="","",SUMIFS(Transactions!$J:$J,Transactions!$D:$D,$B8,Transactions!$I:$I,K$5))</f>
      </c>
      <c r="L8" s="44">
        <f>IF($B8="","",SUMIFS(Transactions!$J:$J,Transactions!$D:$D,$B8,Transactions!$I:$I,L$5))</f>
      </c>
      <c r="M8" s="44">
        <f>IF($B8="","",SUMIFS(Transactions!$J:$J,Transactions!$D:$D,$B8,Transactions!$I:$I,M$5))</f>
      </c>
      <c r="N8" s="44">
        <f>IF($B8="","",SUMIFS(Transactions!$J:$J,Transactions!$D:$D,$B8,Transactions!$I:$I,N$5))</f>
      </c>
      <c r="O8" s="44">
        <f>IF($B8="","",SUMIFS(Transactions!$J:$J,Transactions!$D:$D,$B8,Transactions!$I:$I,O$5))</f>
      </c>
      <c r="P8" s="43">
        <f>IF(B8="","",SUM(D8:O8))</f>
      </c>
      <c r="Q8" s="43">
        <f>IF(B8="","",C8*12)</f>
      </c>
      <c r="R8" s="43">
        <f>IF(B8="","",Q8-P8)</f>
      </c>
      <c r="S8" s="1"/>
      <c r="T8" s="1"/>
    </row>
    <row r="9" ht="18" customHeight="1" spans="1:20" x14ac:dyDescent="0.25">
      <c r="A9" s="1"/>
      <c r="B9" s="45">
        <f>IF(Setup!B16="","",Setup!B16)</f>
      </c>
      <c r="C9" s="46">
        <f>IF(Setup!B16="","",Setup!C16)</f>
      </c>
      <c r="D9" s="47">
        <f>IF($B9="","",SUMIFS(Transactions!$J:$J,Transactions!$D:$D,$B9,Transactions!$I:$I,D$5))</f>
      </c>
      <c r="E9" s="47">
        <f>IF($B9="","",SUMIFS(Transactions!$J:$J,Transactions!$D:$D,$B9,Transactions!$I:$I,E$5))</f>
      </c>
      <c r="F9" s="47">
        <f>IF($B9="","",SUMIFS(Transactions!$J:$J,Transactions!$D:$D,$B9,Transactions!$I:$I,F$5))</f>
      </c>
      <c r="G9" s="47">
        <f>IF($B9="","",SUMIFS(Transactions!$J:$J,Transactions!$D:$D,$B9,Transactions!$I:$I,G$5))</f>
      </c>
      <c r="H9" s="47">
        <f>IF($B9="","",SUMIFS(Transactions!$J:$J,Transactions!$D:$D,$B9,Transactions!$I:$I,H$5))</f>
      </c>
      <c r="I9" s="47">
        <f>IF($B9="","",SUMIFS(Transactions!$J:$J,Transactions!$D:$D,$B9,Transactions!$I:$I,I$5))</f>
      </c>
      <c r="J9" s="47">
        <f>IF($B9="","",SUMIFS(Transactions!$J:$J,Transactions!$D:$D,$B9,Transactions!$I:$I,J$5))</f>
      </c>
      <c r="K9" s="47">
        <f>IF($B9="","",SUMIFS(Transactions!$J:$J,Transactions!$D:$D,$B9,Transactions!$I:$I,K$5))</f>
      </c>
      <c r="L9" s="47">
        <f>IF($B9="","",SUMIFS(Transactions!$J:$J,Transactions!$D:$D,$B9,Transactions!$I:$I,L$5))</f>
      </c>
      <c r="M9" s="47">
        <f>IF($B9="","",SUMIFS(Transactions!$J:$J,Transactions!$D:$D,$B9,Transactions!$I:$I,M$5))</f>
      </c>
      <c r="N9" s="47">
        <f>IF($B9="","",SUMIFS(Transactions!$J:$J,Transactions!$D:$D,$B9,Transactions!$I:$I,N$5))</f>
      </c>
      <c r="O9" s="47">
        <f>IF($B9="","",SUMIFS(Transactions!$J:$J,Transactions!$D:$D,$B9,Transactions!$I:$I,O$5))</f>
      </c>
      <c r="P9" s="46">
        <f>IF(B9="","",SUM(D9:O9))</f>
      </c>
      <c r="Q9" s="46">
        <f>IF(B9="","",C9*12)</f>
      </c>
      <c r="R9" s="46">
        <f>IF(B9="","",Q9-P9)</f>
      </c>
      <c r="S9" s="1"/>
      <c r="T9" s="1"/>
    </row>
    <row r="10" ht="18" customHeight="1" spans="1:20" x14ac:dyDescent="0.25">
      <c r="A10" s="1"/>
      <c r="B10" s="42">
        <f>IF(Setup!B17="","",Setup!B17)</f>
      </c>
      <c r="C10" s="43">
        <f>IF(Setup!B17="","",Setup!C17)</f>
      </c>
      <c r="D10" s="44">
        <f>IF($B10="","",SUMIFS(Transactions!$J:$J,Transactions!$D:$D,$B10,Transactions!$I:$I,D$5))</f>
      </c>
      <c r="E10" s="44">
        <f>IF($B10="","",SUMIFS(Transactions!$J:$J,Transactions!$D:$D,$B10,Transactions!$I:$I,E$5))</f>
      </c>
      <c r="F10" s="44">
        <f>IF($B10="","",SUMIFS(Transactions!$J:$J,Transactions!$D:$D,$B10,Transactions!$I:$I,F$5))</f>
      </c>
      <c r="G10" s="44">
        <f>IF($B10="","",SUMIFS(Transactions!$J:$J,Transactions!$D:$D,$B10,Transactions!$I:$I,G$5))</f>
      </c>
      <c r="H10" s="44">
        <f>IF($B10="","",SUMIFS(Transactions!$J:$J,Transactions!$D:$D,$B10,Transactions!$I:$I,H$5))</f>
      </c>
      <c r="I10" s="44">
        <f>IF($B10="","",SUMIFS(Transactions!$J:$J,Transactions!$D:$D,$B10,Transactions!$I:$I,I$5))</f>
      </c>
      <c r="J10" s="44">
        <f>IF($B10="","",SUMIFS(Transactions!$J:$J,Transactions!$D:$D,$B10,Transactions!$I:$I,J$5))</f>
      </c>
      <c r="K10" s="44">
        <f>IF($B10="","",SUMIFS(Transactions!$J:$J,Transactions!$D:$D,$B10,Transactions!$I:$I,K$5))</f>
      </c>
      <c r="L10" s="44">
        <f>IF($B10="","",SUMIFS(Transactions!$J:$J,Transactions!$D:$D,$B10,Transactions!$I:$I,L$5))</f>
      </c>
      <c r="M10" s="44">
        <f>IF($B10="","",SUMIFS(Transactions!$J:$J,Transactions!$D:$D,$B10,Transactions!$I:$I,M$5))</f>
      </c>
      <c r="N10" s="44">
        <f>IF($B10="","",SUMIFS(Transactions!$J:$J,Transactions!$D:$D,$B10,Transactions!$I:$I,N$5))</f>
      </c>
      <c r="O10" s="44">
        <f>IF($B10="","",SUMIFS(Transactions!$J:$J,Transactions!$D:$D,$B10,Transactions!$I:$I,O$5))</f>
      </c>
      <c r="P10" s="43">
        <f>IF(B10="","",SUM(D10:O10))</f>
      </c>
      <c r="Q10" s="43">
        <f>IF(B10="","",C10*12)</f>
      </c>
      <c r="R10" s="43">
        <f>IF(B10="","",Q10-P10)</f>
      </c>
      <c r="S10" s="1"/>
      <c r="T10" s="1"/>
    </row>
    <row r="11" ht="18" customHeight="1" spans="1:20" x14ac:dyDescent="0.25">
      <c r="A11" s="1"/>
      <c r="B11" s="45">
        <f>IF(Setup!B18="","",Setup!B18)</f>
      </c>
      <c r="C11" s="46">
        <f>IF(Setup!B18="","",Setup!C18)</f>
      </c>
      <c r="D11" s="47">
        <f>IF($B11="","",SUMIFS(Transactions!$J:$J,Transactions!$D:$D,$B11,Transactions!$I:$I,D$5))</f>
      </c>
      <c r="E11" s="47">
        <f>IF($B11="","",SUMIFS(Transactions!$J:$J,Transactions!$D:$D,$B11,Transactions!$I:$I,E$5))</f>
      </c>
      <c r="F11" s="47">
        <f>IF($B11="","",SUMIFS(Transactions!$J:$J,Transactions!$D:$D,$B11,Transactions!$I:$I,F$5))</f>
      </c>
      <c r="G11" s="47">
        <f>IF($B11="","",SUMIFS(Transactions!$J:$J,Transactions!$D:$D,$B11,Transactions!$I:$I,G$5))</f>
      </c>
      <c r="H11" s="47">
        <f>IF($B11="","",SUMIFS(Transactions!$J:$J,Transactions!$D:$D,$B11,Transactions!$I:$I,H$5))</f>
      </c>
      <c r="I11" s="47">
        <f>IF($B11="","",SUMIFS(Transactions!$J:$J,Transactions!$D:$D,$B11,Transactions!$I:$I,I$5))</f>
      </c>
      <c r="J11" s="47">
        <f>IF($B11="","",SUMIFS(Transactions!$J:$J,Transactions!$D:$D,$B11,Transactions!$I:$I,J$5))</f>
      </c>
      <c r="K11" s="47">
        <f>IF($B11="","",SUMIFS(Transactions!$J:$J,Transactions!$D:$D,$B11,Transactions!$I:$I,K$5))</f>
      </c>
      <c r="L11" s="47">
        <f>IF($B11="","",SUMIFS(Transactions!$J:$J,Transactions!$D:$D,$B11,Transactions!$I:$I,L$5))</f>
      </c>
      <c r="M11" s="47">
        <f>IF($B11="","",SUMIFS(Transactions!$J:$J,Transactions!$D:$D,$B11,Transactions!$I:$I,M$5))</f>
      </c>
      <c r="N11" s="47">
        <f>IF($B11="","",SUMIFS(Transactions!$J:$J,Transactions!$D:$D,$B11,Transactions!$I:$I,N$5))</f>
      </c>
      <c r="O11" s="47">
        <f>IF($B11="","",SUMIFS(Transactions!$J:$J,Transactions!$D:$D,$B11,Transactions!$I:$I,O$5))</f>
      </c>
      <c r="P11" s="46">
        <f>IF(B11="","",SUM(D11:O11))</f>
      </c>
      <c r="Q11" s="46">
        <f>IF(B11="","",C11*12)</f>
      </c>
      <c r="R11" s="46">
        <f>IF(B11="","",Q11-P11)</f>
      </c>
      <c r="S11" s="1"/>
      <c r="T11" s="1"/>
    </row>
    <row r="12" ht="18" customHeight="1" spans="1:20" x14ac:dyDescent="0.25">
      <c r="A12" s="1"/>
      <c r="B12" s="42">
        <f>IF(Setup!B19="","",Setup!B19)</f>
      </c>
      <c r="C12" s="43">
        <f>IF(Setup!B19="","",Setup!C19)</f>
      </c>
      <c r="D12" s="44">
        <f>IF($B12="","",SUMIFS(Transactions!$J:$J,Transactions!$D:$D,$B12,Transactions!$I:$I,D$5))</f>
      </c>
      <c r="E12" s="44">
        <f>IF($B12="","",SUMIFS(Transactions!$J:$J,Transactions!$D:$D,$B12,Transactions!$I:$I,E$5))</f>
      </c>
      <c r="F12" s="44">
        <f>IF($B12="","",SUMIFS(Transactions!$J:$J,Transactions!$D:$D,$B12,Transactions!$I:$I,F$5))</f>
      </c>
      <c r="G12" s="44">
        <f>IF($B12="","",SUMIFS(Transactions!$J:$J,Transactions!$D:$D,$B12,Transactions!$I:$I,G$5))</f>
      </c>
      <c r="H12" s="44">
        <f>IF($B12="","",SUMIFS(Transactions!$J:$J,Transactions!$D:$D,$B12,Transactions!$I:$I,H$5))</f>
      </c>
      <c r="I12" s="44">
        <f>IF($B12="","",SUMIFS(Transactions!$J:$J,Transactions!$D:$D,$B12,Transactions!$I:$I,I$5))</f>
      </c>
      <c r="J12" s="44">
        <f>IF($B12="","",SUMIFS(Transactions!$J:$J,Transactions!$D:$D,$B12,Transactions!$I:$I,J$5))</f>
      </c>
      <c r="K12" s="44">
        <f>IF($B12="","",SUMIFS(Transactions!$J:$J,Transactions!$D:$D,$B12,Transactions!$I:$I,K$5))</f>
      </c>
      <c r="L12" s="44">
        <f>IF($B12="","",SUMIFS(Transactions!$J:$J,Transactions!$D:$D,$B12,Transactions!$I:$I,L$5))</f>
      </c>
      <c r="M12" s="44">
        <f>IF($B12="","",SUMIFS(Transactions!$J:$J,Transactions!$D:$D,$B12,Transactions!$I:$I,M$5))</f>
      </c>
      <c r="N12" s="44">
        <f>IF($B12="","",SUMIFS(Transactions!$J:$J,Transactions!$D:$D,$B12,Transactions!$I:$I,N$5))</f>
      </c>
      <c r="O12" s="44">
        <f>IF($B12="","",SUMIFS(Transactions!$J:$J,Transactions!$D:$D,$B12,Transactions!$I:$I,O$5))</f>
      </c>
      <c r="P12" s="43">
        <f>IF(B12="","",SUM(D12:O12))</f>
      </c>
      <c r="Q12" s="43">
        <f>IF(B12="","",C12*12)</f>
      </c>
      <c r="R12" s="43">
        <f>IF(B12="","",Q12-P12)</f>
      </c>
      <c r="S12" s="1"/>
      <c r="T12" s="1"/>
    </row>
    <row r="13" ht="18" customHeight="1" spans="1:20" x14ac:dyDescent="0.25">
      <c r="A13" s="1"/>
      <c r="B13" s="45">
        <f>IF(Setup!B20="","",Setup!B20)</f>
      </c>
      <c r="C13" s="46">
        <f>IF(Setup!B20="","",Setup!C20)</f>
      </c>
      <c r="D13" s="47">
        <f>IF($B13="","",SUMIFS(Transactions!$J:$J,Transactions!$D:$D,$B13,Transactions!$I:$I,D$5))</f>
      </c>
      <c r="E13" s="47">
        <f>IF($B13="","",SUMIFS(Transactions!$J:$J,Transactions!$D:$D,$B13,Transactions!$I:$I,E$5))</f>
      </c>
      <c r="F13" s="47">
        <f>IF($B13="","",SUMIFS(Transactions!$J:$J,Transactions!$D:$D,$B13,Transactions!$I:$I,F$5))</f>
      </c>
      <c r="G13" s="47">
        <f>IF($B13="","",SUMIFS(Transactions!$J:$J,Transactions!$D:$D,$B13,Transactions!$I:$I,G$5))</f>
      </c>
      <c r="H13" s="47">
        <f>IF($B13="","",SUMIFS(Transactions!$J:$J,Transactions!$D:$D,$B13,Transactions!$I:$I,H$5))</f>
      </c>
      <c r="I13" s="47">
        <f>IF($B13="","",SUMIFS(Transactions!$J:$J,Transactions!$D:$D,$B13,Transactions!$I:$I,I$5))</f>
      </c>
      <c r="J13" s="47">
        <f>IF($B13="","",SUMIFS(Transactions!$J:$J,Transactions!$D:$D,$B13,Transactions!$I:$I,J$5))</f>
      </c>
      <c r="K13" s="47">
        <f>IF($B13="","",SUMIFS(Transactions!$J:$J,Transactions!$D:$D,$B13,Transactions!$I:$I,K$5))</f>
      </c>
      <c r="L13" s="47">
        <f>IF($B13="","",SUMIFS(Transactions!$J:$J,Transactions!$D:$D,$B13,Transactions!$I:$I,L$5))</f>
      </c>
      <c r="M13" s="47">
        <f>IF($B13="","",SUMIFS(Transactions!$J:$J,Transactions!$D:$D,$B13,Transactions!$I:$I,M$5))</f>
      </c>
      <c r="N13" s="47">
        <f>IF($B13="","",SUMIFS(Transactions!$J:$J,Transactions!$D:$D,$B13,Transactions!$I:$I,N$5))</f>
      </c>
      <c r="O13" s="47">
        <f>IF($B13="","",SUMIFS(Transactions!$J:$J,Transactions!$D:$D,$B13,Transactions!$I:$I,O$5))</f>
      </c>
      <c r="P13" s="46">
        <f>IF(B13="","",SUM(D13:O13))</f>
      </c>
      <c r="Q13" s="46">
        <f>IF(B13="","",C13*12)</f>
      </c>
      <c r="R13" s="46">
        <f>IF(B13="","",Q13-P13)</f>
      </c>
      <c r="S13" s="1"/>
      <c r="T13" s="1"/>
    </row>
    <row r="14" ht="18" customHeight="1" spans="1:20" x14ac:dyDescent="0.25">
      <c r="A14" s="1"/>
      <c r="B14" s="42">
        <f>IF(Setup!B21="","",Setup!B21)</f>
      </c>
      <c r="C14" s="43">
        <f>IF(Setup!B21="","",Setup!C21)</f>
      </c>
      <c r="D14" s="44">
        <f>IF($B14="","",SUMIFS(Transactions!$J:$J,Transactions!$D:$D,$B14,Transactions!$I:$I,D$5))</f>
      </c>
      <c r="E14" s="44">
        <f>IF($B14="","",SUMIFS(Transactions!$J:$J,Transactions!$D:$D,$B14,Transactions!$I:$I,E$5))</f>
      </c>
      <c r="F14" s="44">
        <f>IF($B14="","",SUMIFS(Transactions!$J:$J,Transactions!$D:$D,$B14,Transactions!$I:$I,F$5))</f>
      </c>
      <c r="G14" s="44">
        <f>IF($B14="","",SUMIFS(Transactions!$J:$J,Transactions!$D:$D,$B14,Transactions!$I:$I,G$5))</f>
      </c>
      <c r="H14" s="44">
        <f>IF($B14="","",SUMIFS(Transactions!$J:$J,Transactions!$D:$D,$B14,Transactions!$I:$I,H$5))</f>
      </c>
      <c r="I14" s="44">
        <f>IF($B14="","",SUMIFS(Transactions!$J:$J,Transactions!$D:$D,$B14,Transactions!$I:$I,I$5))</f>
      </c>
      <c r="J14" s="44">
        <f>IF($B14="","",SUMIFS(Transactions!$J:$J,Transactions!$D:$D,$B14,Transactions!$I:$I,J$5))</f>
      </c>
      <c r="K14" s="44">
        <f>IF($B14="","",SUMIFS(Transactions!$J:$J,Transactions!$D:$D,$B14,Transactions!$I:$I,K$5))</f>
      </c>
      <c r="L14" s="44">
        <f>IF($B14="","",SUMIFS(Transactions!$J:$J,Transactions!$D:$D,$B14,Transactions!$I:$I,L$5))</f>
      </c>
      <c r="M14" s="44">
        <f>IF($B14="","",SUMIFS(Transactions!$J:$J,Transactions!$D:$D,$B14,Transactions!$I:$I,M$5))</f>
      </c>
      <c r="N14" s="44">
        <f>IF($B14="","",SUMIFS(Transactions!$J:$J,Transactions!$D:$D,$B14,Transactions!$I:$I,N$5))</f>
      </c>
      <c r="O14" s="44">
        <f>IF($B14="","",SUMIFS(Transactions!$J:$J,Transactions!$D:$D,$B14,Transactions!$I:$I,O$5))</f>
      </c>
      <c r="P14" s="43">
        <f>IF(B14="","",SUM(D14:O14))</f>
      </c>
      <c r="Q14" s="43">
        <f>IF(B14="","",C14*12)</f>
      </c>
      <c r="R14" s="43">
        <f>IF(B14="","",Q14-P14)</f>
      </c>
      <c r="S14" s="1"/>
      <c r="T14" s="1"/>
    </row>
    <row r="15" ht="18" customHeight="1" spans="1:20" x14ac:dyDescent="0.25">
      <c r="A15" s="1"/>
      <c r="B15" s="45">
        <f>IF(Setup!B22="","",Setup!B22)</f>
      </c>
      <c r="C15" s="46">
        <f>IF(Setup!B22="","",Setup!C22)</f>
      </c>
      <c r="D15" s="47">
        <f>IF($B15="","",SUMIFS(Transactions!$J:$J,Transactions!$D:$D,$B15,Transactions!$I:$I,D$5))</f>
      </c>
      <c r="E15" s="47">
        <f>IF($B15="","",SUMIFS(Transactions!$J:$J,Transactions!$D:$D,$B15,Transactions!$I:$I,E$5))</f>
      </c>
      <c r="F15" s="47">
        <f>IF($B15="","",SUMIFS(Transactions!$J:$J,Transactions!$D:$D,$B15,Transactions!$I:$I,F$5))</f>
      </c>
      <c r="G15" s="47">
        <f>IF($B15="","",SUMIFS(Transactions!$J:$J,Transactions!$D:$D,$B15,Transactions!$I:$I,G$5))</f>
      </c>
      <c r="H15" s="47">
        <f>IF($B15="","",SUMIFS(Transactions!$J:$J,Transactions!$D:$D,$B15,Transactions!$I:$I,H$5))</f>
      </c>
      <c r="I15" s="47">
        <f>IF($B15="","",SUMIFS(Transactions!$J:$J,Transactions!$D:$D,$B15,Transactions!$I:$I,I$5))</f>
      </c>
      <c r="J15" s="47">
        <f>IF($B15="","",SUMIFS(Transactions!$J:$J,Transactions!$D:$D,$B15,Transactions!$I:$I,J$5))</f>
      </c>
      <c r="K15" s="47">
        <f>IF($B15="","",SUMIFS(Transactions!$J:$J,Transactions!$D:$D,$B15,Transactions!$I:$I,K$5))</f>
      </c>
      <c r="L15" s="47">
        <f>IF($B15="","",SUMIFS(Transactions!$J:$J,Transactions!$D:$D,$B15,Transactions!$I:$I,L$5))</f>
      </c>
      <c r="M15" s="47">
        <f>IF($B15="","",SUMIFS(Transactions!$J:$J,Transactions!$D:$D,$B15,Transactions!$I:$I,M$5))</f>
      </c>
      <c r="N15" s="47">
        <f>IF($B15="","",SUMIFS(Transactions!$J:$J,Transactions!$D:$D,$B15,Transactions!$I:$I,N$5))</f>
      </c>
      <c r="O15" s="47">
        <f>IF($B15="","",SUMIFS(Transactions!$J:$J,Transactions!$D:$D,$B15,Transactions!$I:$I,O$5))</f>
      </c>
      <c r="P15" s="46">
        <f>IF(B15="","",SUM(D15:O15))</f>
      </c>
      <c r="Q15" s="46">
        <f>IF(B15="","",C15*12)</f>
      </c>
      <c r="R15" s="46">
        <f>IF(B15="","",Q15-P15)</f>
      </c>
      <c r="S15" s="1"/>
      <c r="T15" s="1"/>
    </row>
    <row r="16" ht="18" customHeight="1" spans="1:20" x14ac:dyDescent="0.25">
      <c r="A16" s="1"/>
      <c r="B16" s="42">
        <f>IF(Setup!B23="","",Setup!B23)</f>
      </c>
      <c r="C16" s="43">
        <f>IF(Setup!B23="","",Setup!C23)</f>
      </c>
      <c r="D16" s="44">
        <f>IF($B16="","",SUMIFS(Transactions!$J:$J,Transactions!$D:$D,$B16,Transactions!$I:$I,D$5))</f>
      </c>
      <c r="E16" s="44">
        <f>IF($B16="","",SUMIFS(Transactions!$J:$J,Transactions!$D:$D,$B16,Transactions!$I:$I,E$5))</f>
      </c>
      <c r="F16" s="44">
        <f>IF($B16="","",SUMIFS(Transactions!$J:$J,Transactions!$D:$D,$B16,Transactions!$I:$I,F$5))</f>
      </c>
      <c r="G16" s="44">
        <f>IF($B16="","",SUMIFS(Transactions!$J:$J,Transactions!$D:$D,$B16,Transactions!$I:$I,G$5))</f>
      </c>
      <c r="H16" s="44">
        <f>IF($B16="","",SUMIFS(Transactions!$J:$J,Transactions!$D:$D,$B16,Transactions!$I:$I,H$5))</f>
      </c>
      <c r="I16" s="44">
        <f>IF($B16="","",SUMIFS(Transactions!$J:$J,Transactions!$D:$D,$B16,Transactions!$I:$I,I$5))</f>
      </c>
      <c r="J16" s="44">
        <f>IF($B16="","",SUMIFS(Transactions!$J:$J,Transactions!$D:$D,$B16,Transactions!$I:$I,J$5))</f>
      </c>
      <c r="K16" s="44">
        <f>IF($B16="","",SUMIFS(Transactions!$J:$J,Transactions!$D:$D,$B16,Transactions!$I:$I,K$5))</f>
      </c>
      <c r="L16" s="44">
        <f>IF($B16="","",SUMIFS(Transactions!$J:$J,Transactions!$D:$D,$B16,Transactions!$I:$I,L$5))</f>
      </c>
      <c r="M16" s="44">
        <f>IF($B16="","",SUMIFS(Transactions!$J:$J,Transactions!$D:$D,$B16,Transactions!$I:$I,M$5))</f>
      </c>
      <c r="N16" s="44">
        <f>IF($B16="","",SUMIFS(Transactions!$J:$J,Transactions!$D:$D,$B16,Transactions!$I:$I,N$5))</f>
      </c>
      <c r="O16" s="44">
        <f>IF($B16="","",SUMIFS(Transactions!$J:$J,Transactions!$D:$D,$B16,Transactions!$I:$I,O$5))</f>
      </c>
      <c r="P16" s="43">
        <f>IF(B16="","",SUM(D16:O16))</f>
      </c>
      <c r="Q16" s="43">
        <f>IF(B16="","",C16*12)</f>
      </c>
      <c r="R16" s="43">
        <f>IF(B16="","",Q16-P16)</f>
      </c>
      <c r="S16" s="1"/>
      <c r="T16" s="1"/>
    </row>
    <row r="17" ht="18" customHeight="1" spans="1:20" x14ac:dyDescent="0.25">
      <c r="A17" s="1"/>
      <c r="B17" s="45">
        <f>IF(Setup!B24="","",Setup!B24)</f>
      </c>
      <c r="C17" s="46">
        <f>IF(Setup!B24="","",Setup!C24)</f>
      </c>
      <c r="D17" s="47">
        <f>IF($B17="","",SUMIFS(Transactions!$J:$J,Transactions!$D:$D,$B17,Transactions!$I:$I,D$5))</f>
      </c>
      <c r="E17" s="47">
        <f>IF($B17="","",SUMIFS(Transactions!$J:$J,Transactions!$D:$D,$B17,Transactions!$I:$I,E$5))</f>
      </c>
      <c r="F17" s="47">
        <f>IF($B17="","",SUMIFS(Transactions!$J:$J,Transactions!$D:$D,$B17,Transactions!$I:$I,F$5))</f>
      </c>
      <c r="G17" s="47">
        <f>IF($B17="","",SUMIFS(Transactions!$J:$J,Transactions!$D:$D,$B17,Transactions!$I:$I,G$5))</f>
      </c>
      <c r="H17" s="47">
        <f>IF($B17="","",SUMIFS(Transactions!$J:$J,Transactions!$D:$D,$B17,Transactions!$I:$I,H$5))</f>
      </c>
      <c r="I17" s="47">
        <f>IF($B17="","",SUMIFS(Transactions!$J:$J,Transactions!$D:$D,$B17,Transactions!$I:$I,I$5))</f>
      </c>
      <c r="J17" s="47">
        <f>IF($B17="","",SUMIFS(Transactions!$J:$J,Transactions!$D:$D,$B17,Transactions!$I:$I,J$5))</f>
      </c>
      <c r="K17" s="47">
        <f>IF($B17="","",SUMIFS(Transactions!$J:$J,Transactions!$D:$D,$B17,Transactions!$I:$I,K$5))</f>
      </c>
      <c r="L17" s="47">
        <f>IF($B17="","",SUMIFS(Transactions!$J:$J,Transactions!$D:$D,$B17,Transactions!$I:$I,L$5))</f>
      </c>
      <c r="M17" s="47">
        <f>IF($B17="","",SUMIFS(Transactions!$J:$J,Transactions!$D:$D,$B17,Transactions!$I:$I,M$5))</f>
      </c>
      <c r="N17" s="47">
        <f>IF($B17="","",SUMIFS(Transactions!$J:$J,Transactions!$D:$D,$B17,Transactions!$I:$I,N$5))</f>
      </c>
      <c r="O17" s="47">
        <f>IF($B17="","",SUMIFS(Transactions!$J:$J,Transactions!$D:$D,$B17,Transactions!$I:$I,O$5))</f>
      </c>
      <c r="P17" s="46">
        <f>IF(B17="","",SUM(D17:O17))</f>
      </c>
      <c r="Q17" s="46">
        <f>IF(B17="","",C17*12)</f>
      </c>
      <c r="R17" s="46">
        <f>IF(B17="","",Q17-P17)</f>
      </c>
      <c r="S17" s="1"/>
      <c r="T17" s="1"/>
    </row>
    <row r="18" ht="18" customHeight="1" spans="1:20" x14ac:dyDescent="0.25">
      <c r="A18" s="1"/>
      <c r="B18" s="42">
        <f>IF(Setup!B25="","",Setup!B25)</f>
      </c>
      <c r="C18" s="43">
        <f>IF(Setup!B25="","",Setup!C25)</f>
      </c>
      <c r="D18" s="44">
        <f>IF($B18="","",SUMIFS(Transactions!$J:$J,Transactions!$D:$D,$B18,Transactions!$I:$I,D$5))</f>
      </c>
      <c r="E18" s="44">
        <f>IF($B18="","",SUMIFS(Transactions!$J:$J,Transactions!$D:$D,$B18,Transactions!$I:$I,E$5))</f>
      </c>
      <c r="F18" s="44">
        <f>IF($B18="","",SUMIFS(Transactions!$J:$J,Transactions!$D:$D,$B18,Transactions!$I:$I,F$5))</f>
      </c>
      <c r="G18" s="44">
        <f>IF($B18="","",SUMIFS(Transactions!$J:$J,Transactions!$D:$D,$B18,Transactions!$I:$I,G$5))</f>
      </c>
      <c r="H18" s="44">
        <f>IF($B18="","",SUMIFS(Transactions!$J:$J,Transactions!$D:$D,$B18,Transactions!$I:$I,H$5))</f>
      </c>
      <c r="I18" s="44">
        <f>IF($B18="","",SUMIFS(Transactions!$J:$J,Transactions!$D:$D,$B18,Transactions!$I:$I,I$5))</f>
      </c>
      <c r="J18" s="44">
        <f>IF($B18="","",SUMIFS(Transactions!$J:$J,Transactions!$D:$D,$B18,Transactions!$I:$I,J$5))</f>
      </c>
      <c r="K18" s="44">
        <f>IF($B18="","",SUMIFS(Transactions!$J:$J,Transactions!$D:$D,$B18,Transactions!$I:$I,K$5))</f>
      </c>
      <c r="L18" s="44">
        <f>IF($B18="","",SUMIFS(Transactions!$J:$J,Transactions!$D:$D,$B18,Transactions!$I:$I,L$5))</f>
      </c>
      <c r="M18" s="44">
        <f>IF($B18="","",SUMIFS(Transactions!$J:$J,Transactions!$D:$D,$B18,Transactions!$I:$I,M$5))</f>
      </c>
      <c r="N18" s="44">
        <f>IF($B18="","",SUMIFS(Transactions!$J:$J,Transactions!$D:$D,$B18,Transactions!$I:$I,N$5))</f>
      </c>
      <c r="O18" s="44">
        <f>IF($B18="","",SUMIFS(Transactions!$J:$J,Transactions!$D:$D,$B18,Transactions!$I:$I,O$5))</f>
      </c>
      <c r="P18" s="43">
        <f>IF(B18="","",SUM(D18:O18))</f>
      </c>
      <c r="Q18" s="43">
        <f>IF(B18="","",C18*12)</f>
      </c>
      <c r="R18" s="43">
        <f>IF(B18="","",Q18-P18)</f>
      </c>
      <c r="S18" s="1"/>
      <c r="T18" s="1"/>
    </row>
    <row r="19" ht="18" customHeight="1" spans="1:20" x14ac:dyDescent="0.25">
      <c r="A19" s="1"/>
      <c r="B19" s="45">
        <f>IF(Setup!B26="","",Setup!B26)</f>
      </c>
      <c r="C19" s="46">
        <f>IF(Setup!B26="","",Setup!C26)</f>
      </c>
      <c r="D19" s="47">
        <f>IF($B19="","",SUMIFS(Transactions!$J:$J,Transactions!$D:$D,$B19,Transactions!$I:$I,D$5))</f>
      </c>
      <c r="E19" s="47">
        <f>IF($B19="","",SUMIFS(Transactions!$J:$J,Transactions!$D:$D,$B19,Transactions!$I:$I,E$5))</f>
      </c>
      <c r="F19" s="47">
        <f>IF($B19="","",SUMIFS(Transactions!$J:$J,Transactions!$D:$D,$B19,Transactions!$I:$I,F$5))</f>
      </c>
      <c r="G19" s="47">
        <f>IF($B19="","",SUMIFS(Transactions!$J:$J,Transactions!$D:$D,$B19,Transactions!$I:$I,G$5))</f>
      </c>
      <c r="H19" s="47">
        <f>IF($B19="","",SUMIFS(Transactions!$J:$J,Transactions!$D:$D,$B19,Transactions!$I:$I,H$5))</f>
      </c>
      <c r="I19" s="47">
        <f>IF($B19="","",SUMIFS(Transactions!$J:$J,Transactions!$D:$D,$B19,Transactions!$I:$I,I$5))</f>
      </c>
      <c r="J19" s="47">
        <f>IF($B19="","",SUMIFS(Transactions!$J:$J,Transactions!$D:$D,$B19,Transactions!$I:$I,J$5))</f>
      </c>
      <c r="K19" s="47">
        <f>IF($B19="","",SUMIFS(Transactions!$J:$J,Transactions!$D:$D,$B19,Transactions!$I:$I,K$5))</f>
      </c>
      <c r="L19" s="47">
        <f>IF($B19="","",SUMIFS(Transactions!$J:$J,Transactions!$D:$D,$B19,Transactions!$I:$I,L$5))</f>
      </c>
      <c r="M19" s="47">
        <f>IF($B19="","",SUMIFS(Transactions!$J:$J,Transactions!$D:$D,$B19,Transactions!$I:$I,M$5))</f>
      </c>
      <c r="N19" s="47">
        <f>IF($B19="","",SUMIFS(Transactions!$J:$J,Transactions!$D:$D,$B19,Transactions!$I:$I,N$5))</f>
      </c>
      <c r="O19" s="47">
        <f>IF($B19="","",SUMIFS(Transactions!$J:$J,Transactions!$D:$D,$B19,Transactions!$I:$I,O$5))</f>
      </c>
      <c r="P19" s="46">
        <f>IF(B19="","",SUM(D19:O19))</f>
      </c>
      <c r="Q19" s="46">
        <f>IF(B19="","",C19*12)</f>
      </c>
      <c r="R19" s="46">
        <f>IF(B19="","",Q19-P19)</f>
      </c>
      <c r="S19" s="1"/>
      <c r="T19" s="1"/>
    </row>
    <row r="20" ht="18" customHeight="1" spans="1:20" x14ac:dyDescent="0.25">
      <c r="A20" s="1"/>
      <c r="B20" s="42">
        <f>IF(Setup!B27="","",Setup!B27)</f>
      </c>
      <c r="C20" s="43">
        <f>IF(Setup!B27="","",Setup!C27)</f>
      </c>
      <c r="D20" s="44">
        <f>IF($B20="","",SUMIFS(Transactions!$J:$J,Transactions!$D:$D,$B20,Transactions!$I:$I,D$5))</f>
      </c>
      <c r="E20" s="44">
        <f>IF($B20="","",SUMIFS(Transactions!$J:$J,Transactions!$D:$D,$B20,Transactions!$I:$I,E$5))</f>
      </c>
      <c r="F20" s="44">
        <f>IF($B20="","",SUMIFS(Transactions!$J:$J,Transactions!$D:$D,$B20,Transactions!$I:$I,F$5))</f>
      </c>
      <c r="G20" s="44">
        <f>IF($B20="","",SUMIFS(Transactions!$J:$J,Transactions!$D:$D,$B20,Transactions!$I:$I,G$5))</f>
      </c>
      <c r="H20" s="44">
        <f>IF($B20="","",SUMIFS(Transactions!$J:$J,Transactions!$D:$D,$B20,Transactions!$I:$I,H$5))</f>
      </c>
      <c r="I20" s="44">
        <f>IF($B20="","",SUMIFS(Transactions!$J:$J,Transactions!$D:$D,$B20,Transactions!$I:$I,I$5))</f>
      </c>
      <c r="J20" s="44">
        <f>IF($B20="","",SUMIFS(Transactions!$J:$J,Transactions!$D:$D,$B20,Transactions!$I:$I,J$5))</f>
      </c>
      <c r="K20" s="44">
        <f>IF($B20="","",SUMIFS(Transactions!$J:$J,Transactions!$D:$D,$B20,Transactions!$I:$I,K$5))</f>
      </c>
      <c r="L20" s="44">
        <f>IF($B20="","",SUMIFS(Transactions!$J:$J,Transactions!$D:$D,$B20,Transactions!$I:$I,L$5))</f>
      </c>
      <c r="M20" s="44">
        <f>IF($B20="","",SUMIFS(Transactions!$J:$J,Transactions!$D:$D,$B20,Transactions!$I:$I,M$5))</f>
      </c>
      <c r="N20" s="44">
        <f>IF($B20="","",SUMIFS(Transactions!$J:$J,Transactions!$D:$D,$B20,Transactions!$I:$I,N$5))</f>
      </c>
      <c r="O20" s="44">
        <f>IF($B20="","",SUMIFS(Transactions!$J:$J,Transactions!$D:$D,$B20,Transactions!$I:$I,O$5))</f>
      </c>
      <c r="P20" s="43">
        <f>IF(B20="","",SUM(D20:O20))</f>
      </c>
      <c r="Q20" s="43">
        <f>IF(B20="","",C20*12)</f>
      </c>
      <c r="R20" s="43">
        <f>IF(B20="","",Q20-P20)</f>
      </c>
      <c r="S20" s="1"/>
      <c r="T20" s="1"/>
    </row>
    <row r="21" ht="18" customHeight="1" spans="1:20" x14ac:dyDescent="0.25">
      <c r="A21" s="1"/>
      <c r="B21" s="45">
        <f>IF(Setup!B28="","",Setup!B28)</f>
      </c>
      <c r="C21" s="46">
        <f>IF(Setup!B28="","",Setup!C28)</f>
      </c>
      <c r="D21" s="47">
        <f>IF($B21="","",SUMIFS(Transactions!$J:$J,Transactions!$D:$D,$B21,Transactions!$I:$I,D$5))</f>
      </c>
      <c r="E21" s="47">
        <f>IF($B21="","",SUMIFS(Transactions!$J:$J,Transactions!$D:$D,$B21,Transactions!$I:$I,E$5))</f>
      </c>
      <c r="F21" s="47">
        <f>IF($B21="","",SUMIFS(Transactions!$J:$J,Transactions!$D:$D,$B21,Transactions!$I:$I,F$5))</f>
      </c>
      <c r="G21" s="47">
        <f>IF($B21="","",SUMIFS(Transactions!$J:$J,Transactions!$D:$D,$B21,Transactions!$I:$I,G$5))</f>
      </c>
      <c r="H21" s="47">
        <f>IF($B21="","",SUMIFS(Transactions!$J:$J,Transactions!$D:$D,$B21,Transactions!$I:$I,H$5))</f>
      </c>
      <c r="I21" s="47">
        <f>IF($B21="","",SUMIFS(Transactions!$J:$J,Transactions!$D:$D,$B21,Transactions!$I:$I,I$5))</f>
      </c>
      <c r="J21" s="47">
        <f>IF($B21="","",SUMIFS(Transactions!$J:$J,Transactions!$D:$D,$B21,Transactions!$I:$I,J$5))</f>
      </c>
      <c r="K21" s="47">
        <f>IF($B21="","",SUMIFS(Transactions!$J:$J,Transactions!$D:$D,$B21,Transactions!$I:$I,K$5))</f>
      </c>
      <c r="L21" s="47">
        <f>IF($B21="","",SUMIFS(Transactions!$J:$J,Transactions!$D:$D,$B21,Transactions!$I:$I,L$5))</f>
      </c>
      <c r="M21" s="47">
        <f>IF($B21="","",SUMIFS(Transactions!$J:$J,Transactions!$D:$D,$B21,Transactions!$I:$I,M$5))</f>
      </c>
      <c r="N21" s="47">
        <f>IF($B21="","",SUMIFS(Transactions!$J:$J,Transactions!$D:$D,$B21,Transactions!$I:$I,N$5))</f>
      </c>
      <c r="O21" s="47">
        <f>IF($B21="","",SUMIFS(Transactions!$J:$J,Transactions!$D:$D,$B21,Transactions!$I:$I,O$5))</f>
      </c>
      <c r="P21" s="46">
        <f>IF(B21="","",SUM(D21:O21))</f>
      </c>
      <c r="Q21" s="46">
        <f>IF(B21="","",C21*12)</f>
      </c>
      <c r="R21" s="46">
        <f>IF(B21="","",Q21-P21)</f>
      </c>
      <c r="S21" s="1"/>
      <c r="T21" s="1"/>
    </row>
    <row r="22" ht="22" customHeight="1" spans="1:20" x14ac:dyDescent="0.25">
      <c r="A22" s="1"/>
      <c r="B22" s="32" t="s">
        <v>80</v>
      </c>
      <c r="C22" s="33">
        <f>SUM(C6:C21)</f>
      </c>
      <c r="D22" s="48">
        <f>SUM(D6:D21)</f>
      </c>
      <c r="E22" s="48">
        <f>SUM(E6:E21)</f>
      </c>
      <c r="F22" s="48">
        <f>SUM(F6:F21)</f>
      </c>
      <c r="G22" s="48">
        <f>SUM(G6:G21)</f>
      </c>
      <c r="H22" s="48">
        <f>SUM(H6:H21)</f>
      </c>
      <c r="I22" s="48">
        <f>SUM(I6:I21)</f>
      </c>
      <c r="J22" s="48">
        <f>SUM(J6:J21)</f>
      </c>
      <c r="K22" s="48">
        <f>SUM(K6:K21)</f>
      </c>
      <c r="L22" s="48">
        <f>SUM(L6:L21)</f>
      </c>
      <c r="M22" s="48">
        <f>SUM(M6:M21)</f>
      </c>
      <c r="N22" s="48">
        <f>SUM(N6:N21)</f>
      </c>
      <c r="O22" s="48">
        <f>SUM(O6:O21)</f>
      </c>
      <c r="P22" s="33">
        <f>SUM(P6:P21)</f>
      </c>
      <c r="Q22" s="33">
        <f>SUM(Q6:Q21)</f>
      </c>
      <c r="R22" s="33">
        <f>SUM(R6:R21)</f>
      </c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28" t="s">
        <v>49</v>
      </c>
      <c r="C24" s="1"/>
      <c r="D24" s="49">
        <f>SUMIFS(Transactions!$F:$F,Transactions!$E:$E,"Income",Transactions!$I:$I,D$5)</f>
      </c>
      <c r="E24" s="49">
        <f>SUMIFS(Transactions!$F:$F,Transactions!$E:$E,"Income",Transactions!$I:$I,E$5)</f>
      </c>
      <c r="F24" s="49">
        <f>SUMIFS(Transactions!$F:$F,Transactions!$E:$E,"Income",Transactions!$I:$I,F$5)</f>
      </c>
      <c r="G24" s="49">
        <f>SUMIFS(Transactions!$F:$F,Transactions!$E:$E,"Income",Transactions!$I:$I,G$5)</f>
      </c>
      <c r="H24" s="49">
        <f>SUMIFS(Transactions!$F:$F,Transactions!$E:$E,"Income",Transactions!$I:$I,H$5)</f>
      </c>
      <c r="I24" s="49">
        <f>SUMIFS(Transactions!$F:$F,Transactions!$E:$E,"Income",Transactions!$I:$I,I$5)</f>
      </c>
      <c r="J24" s="49">
        <f>SUMIFS(Transactions!$F:$F,Transactions!$E:$E,"Income",Transactions!$I:$I,J$5)</f>
      </c>
      <c r="K24" s="49">
        <f>SUMIFS(Transactions!$F:$F,Transactions!$E:$E,"Income",Transactions!$I:$I,K$5)</f>
      </c>
      <c r="L24" s="49">
        <f>SUMIFS(Transactions!$F:$F,Transactions!$E:$E,"Income",Transactions!$I:$I,L$5)</f>
      </c>
      <c r="M24" s="49">
        <f>SUMIFS(Transactions!$F:$F,Transactions!$E:$E,"Income",Transactions!$I:$I,M$5)</f>
      </c>
      <c r="N24" s="49">
        <f>SUMIFS(Transactions!$F:$F,Transactions!$E:$E,"Income",Transactions!$I:$I,N$5)</f>
      </c>
      <c r="O24" s="49">
        <f>SUMIFS(Transactions!$F:$F,Transactions!$E:$E,"Income",Transactions!$I:$I,O$5)</f>
      </c>
      <c r="P24" s="1"/>
      <c r="Q24" s="1"/>
      <c r="R24" s="1"/>
      <c r="S24" s="1"/>
      <c r="T24" s="1"/>
    </row>
    <row r="25" spans="1:20" x14ac:dyDescent="0.25">
      <c r="A25" s="1"/>
      <c r="B25" s="28" t="s">
        <v>81</v>
      </c>
      <c r="C25" s="1"/>
      <c r="D25" s="49">
        <f>D22</f>
      </c>
      <c r="E25" s="49">
        <f>E22</f>
      </c>
      <c r="F25" s="49">
        <f>F22</f>
      </c>
      <c r="G25" s="49">
        <f>G22</f>
      </c>
      <c r="H25" s="49">
        <f>H22</f>
      </c>
      <c r="I25" s="49">
        <f>I22</f>
      </c>
      <c r="J25" s="49">
        <f>J22</f>
      </c>
      <c r="K25" s="49">
        <f>K22</f>
      </c>
      <c r="L25" s="49">
        <f>L22</f>
      </c>
      <c r="M25" s="49">
        <f>M22</f>
      </c>
      <c r="N25" s="49">
        <f>N22</f>
      </c>
      <c r="O25" s="49">
        <f>O22</f>
      </c>
      <c r="P25" s="1"/>
      <c r="Q25" s="1"/>
      <c r="R25" s="1"/>
      <c r="S25" s="1"/>
      <c r="T25" s="1"/>
    </row>
    <row r="26" spans="1:20" x14ac:dyDescent="0.25">
      <c r="A26" s="1"/>
      <c r="B26" s="28" t="s">
        <v>82</v>
      </c>
      <c r="C26" s="1"/>
      <c r="D26" s="49">
        <f>D24-D25</f>
      </c>
      <c r="E26" s="49">
        <f>E24-E25</f>
      </c>
      <c r="F26" s="49">
        <f>F24-F25</f>
      </c>
      <c r="G26" s="49">
        <f>G24-G25</f>
      </c>
      <c r="H26" s="49">
        <f>H24-H25</f>
      </c>
      <c r="I26" s="49">
        <f>I24-I25</f>
      </c>
      <c r="J26" s="49">
        <f>J24-J25</f>
      </c>
      <c r="K26" s="49">
        <f>K24-K25</f>
      </c>
      <c r="L26" s="49">
        <f>L24-L25</f>
      </c>
      <c r="M26" s="49">
        <f>M24-M25</f>
      </c>
      <c r="N26" s="49">
        <f>N24-N25</f>
      </c>
      <c r="O26" s="49">
        <f>O24-O25</f>
      </c>
      <c r="P26" s="1"/>
      <c r="Q26" s="1"/>
      <c r="R26" s="1"/>
      <c r="S26" s="1"/>
      <c r="T26" s="1"/>
    </row>
    <row r="27" spans="1:20" x14ac:dyDescent="0.25">
      <c r="A27" s="1"/>
      <c r="B27" s="28" t="s">
        <v>83</v>
      </c>
      <c r="C27" s="1"/>
      <c r="D27" s="50">
        <f>IF(D24=0,"",D26/D24)</f>
      </c>
      <c r="E27" s="50">
        <f>IF(E24=0,"",E26/E24)</f>
      </c>
      <c r="F27" s="50">
        <f>IF(F24=0,"",F26/F24)</f>
      </c>
      <c r="G27" s="50">
        <f>IF(G24=0,"",G26/G24)</f>
      </c>
      <c r="H27" s="50">
        <f>IF(H24=0,"",H26/H24)</f>
      </c>
      <c r="I27" s="50">
        <f>IF(I24=0,"",I26/I24)</f>
      </c>
      <c r="J27" s="50">
        <f>IF(J24=0,"",J26/J24)</f>
      </c>
      <c r="K27" s="50">
        <f>IF(K24=0,"",K26/K24)</f>
      </c>
      <c r="L27" s="50">
        <f>IF(L24=0,"",L26/L24)</f>
      </c>
      <c r="M27" s="50">
        <f>IF(M24=0,"",M26/M24)</f>
      </c>
      <c r="N27" s="50">
        <f>IF(N24=0,"",N26/N24)</f>
      </c>
      <c r="O27" s="50">
        <f>IF(O24=0,"",O26/O24)</f>
      </c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34" t="s">
        <v>84</v>
      </c>
      <c r="C29" s="34"/>
      <c r="D29" s="34"/>
      <c r="E29" s="34"/>
      <c r="F29" s="34"/>
      <c r="G29" s="34"/>
      <c r="H29" s="34"/>
      <c r="I29" s="34"/>
      <c r="J29" s="34"/>
      <c r="K29" s="34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 count="3">
    <mergeCell ref="B2:R2"/>
    <mergeCell ref="B3:R3"/>
    <mergeCell ref="B29:K29"/>
  </mergeCells>
  <conditionalFormatting sqref="D6:O21">
    <cfRule type="expression" dxfId="2" priority="1">
      <formula>AND(D6&lt;&gt;"",D6&gt;$C6,$C6&lt;&gt;"")</formula>
    </cfRule>
  </conditionalFormatting>
  <conditionalFormatting sqref="R6:R21">
    <cfRule type="expression" dxfId="3" priority="1">
      <formula>AND(R6&lt;&gt;"",R6&lt;0)</formula>
    </cfRule>
  </conditionalFormatting>
  <conditionalFormatting sqref="D26:O26">
    <cfRule type="expression" dxfId="4" priority="1">
      <formula>AND(D26&lt;&gt;"",D26&lt;0)</formula>
    </cfRule>
  </conditionalFormatting>
  <conditionalFormatting sqref="D26:O26">
    <cfRule type="expression" dxfId="5" priority="1">
      <formula>AND(D26&lt;&gt;"",D26&gt;0)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858"/>
  </sheetPr>
  <dimension ref="A1:L3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24" customWidth="1"/>
    <col min="3" max="6" width="13" customWidth="1"/>
    <col min="7" max="8" width="11" customWidth="1"/>
    <col min="9" max="9" width="14" customWidth="1"/>
    <col min="10" max="10" width="28" customWidth="1"/>
  </cols>
  <sheetData>
    <row r="1" ht="10" customHeight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1"/>
      <c r="B2" s="21" t="s">
        <v>85</v>
      </c>
      <c r="C2" s="21"/>
      <c r="D2" s="21"/>
      <c r="E2" s="21"/>
      <c r="F2" s="21"/>
      <c r="G2" s="21"/>
      <c r="H2" s="21"/>
      <c r="I2" s="21"/>
      <c r="J2" s="21"/>
      <c r="K2" s="1"/>
      <c r="L2" s="1"/>
    </row>
    <row r="3" ht="16" customHeight="1" spans="1:12" x14ac:dyDescent="0.25">
      <c r="A3" s="1"/>
      <c r="B3" s="22" t="s">
        <v>86</v>
      </c>
      <c r="C3" s="22"/>
      <c r="D3" s="22"/>
      <c r="E3" s="22"/>
      <c r="F3" s="22"/>
      <c r="G3" s="22"/>
      <c r="H3" s="22"/>
      <c r="I3" s="22"/>
      <c r="J3" s="22"/>
      <c r="K3" s="1"/>
      <c r="L3" s="1"/>
    </row>
    <row r="4" ht="10" customHeight="1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6" customHeight="1" spans="1:12" x14ac:dyDescent="0.25">
      <c r="A5" s="1"/>
      <c r="B5" s="35" t="s">
        <v>87</v>
      </c>
      <c r="C5" s="35" t="s">
        <v>88</v>
      </c>
      <c r="D5" s="35" t="s">
        <v>89</v>
      </c>
      <c r="E5" s="35" t="s">
        <v>90</v>
      </c>
      <c r="F5" s="35" t="s">
        <v>91</v>
      </c>
      <c r="G5" s="35" t="s">
        <v>92</v>
      </c>
      <c r="H5" s="35" t="s">
        <v>93</v>
      </c>
      <c r="I5" s="35" t="s">
        <v>94</v>
      </c>
      <c r="J5" s="35" t="s">
        <v>47</v>
      </c>
      <c r="K5" s="1"/>
      <c r="L5" s="1"/>
    </row>
    <row r="6" ht="18" customHeight="1" spans="1:12" x14ac:dyDescent="0.25">
      <c r="A6" s="1"/>
      <c r="B6" s="51" t="s">
        <v>95</v>
      </c>
      <c r="C6" s="52">
        <v>10000</v>
      </c>
      <c r="D6" s="52">
        <v>6400</v>
      </c>
      <c r="E6" s="53">
        <v>46569</v>
      </c>
      <c r="F6" s="43">
        <f>IF(C6="","",MAX(0,C6-D6))</f>
      </c>
      <c r="G6" s="54">
        <f>IF(OR(C6="",C6=0),"",MIN(1,D6/C6))</f>
      </c>
      <c r="H6" s="55">
        <f>IF(OR(C6="",E6=""),"",MAX(0,(YEAR(E6)-YEAR(TODAY()))*12+MONTH(E6)-MONTH(TODAY())))</f>
      </c>
      <c r="I6" s="43">
        <f>IF(OR(C6="",E6=""),"",IF(F6=0,0,IF(H6=0,F6,F6/H6)))</f>
      </c>
      <c r="J6" s="37"/>
      <c r="K6" s="1"/>
      <c r="L6" s="1"/>
    </row>
    <row r="7" ht="18" customHeight="1" spans="1:12" x14ac:dyDescent="0.25">
      <c r="A7" s="1"/>
      <c r="B7" s="51" t="s">
        <v>96</v>
      </c>
      <c r="C7" s="52">
        <v>3500</v>
      </c>
      <c r="D7" s="52">
        <v>1200</v>
      </c>
      <c r="E7" s="53">
        <v>46508</v>
      </c>
      <c r="F7" s="46">
        <f>IF(C7="","",MAX(0,C7-D7))</f>
      </c>
      <c r="G7" s="56">
        <f>IF(OR(C7="",C7=0),"",MIN(1,D7/C7))</f>
      </c>
      <c r="H7" s="57">
        <f>IF(OR(C7="",E7=""),"",MAX(0,(YEAR(E7)-YEAR(TODAY()))*12+MONTH(E7)-MONTH(TODAY())))</f>
      </c>
      <c r="I7" s="46">
        <f>IF(OR(C7="",E7=""),"",IF(F7=0,0,IF(H7=0,F7,F7/H7)))</f>
      </c>
      <c r="J7" s="37"/>
      <c r="K7" s="1"/>
      <c r="L7" s="1"/>
    </row>
    <row r="8" ht="18" customHeight="1" spans="1:12" x14ac:dyDescent="0.25">
      <c r="A8" s="1"/>
      <c r="B8" s="51" t="s">
        <v>97</v>
      </c>
      <c r="C8" s="52">
        <v>1800</v>
      </c>
      <c r="D8" s="52">
        <v>1800</v>
      </c>
      <c r="E8" s="53">
        <v>46296</v>
      </c>
      <c r="F8" s="43">
        <f>IF(C8="","",MAX(0,C8-D8))</f>
      </c>
      <c r="G8" s="54">
        <f>IF(OR(C8="",C8=0),"",MIN(1,D8/C8))</f>
      </c>
      <c r="H8" s="55">
        <f>IF(OR(C8="",E8=""),"",MAX(0,(YEAR(E8)-YEAR(TODAY()))*12+MONTH(E8)-MONTH(TODAY())))</f>
      </c>
      <c r="I8" s="43">
        <f>IF(OR(C8="",E8=""),"",IF(F8=0,0,IF(H8=0,F8,F8/H8)))</f>
      </c>
      <c r="J8" s="37"/>
      <c r="K8" s="1"/>
      <c r="L8" s="1"/>
    </row>
    <row r="9" ht="18" customHeight="1" spans="1:12" x14ac:dyDescent="0.25">
      <c r="A9" s="1"/>
      <c r="B9" s="51" t="s">
        <v>98</v>
      </c>
      <c r="C9" s="52">
        <v>6000</v>
      </c>
      <c r="D9" s="52">
        <v>2100</v>
      </c>
      <c r="E9" s="53">
        <v>46692</v>
      </c>
      <c r="F9" s="46">
        <f>IF(C9="","",MAX(0,C9-D9))</f>
      </c>
      <c r="G9" s="56">
        <f>IF(OR(C9="",C9=0),"",MIN(1,D9/C9))</f>
      </c>
      <c r="H9" s="57">
        <f>IF(OR(C9="",E9=""),"",MAX(0,(YEAR(E9)-YEAR(TODAY()))*12+MONTH(E9)-MONTH(TODAY())))</f>
      </c>
      <c r="I9" s="46">
        <f>IF(OR(C9="",E9=""),"",IF(F9=0,0,IF(H9=0,F9,F9/H9)))</f>
      </c>
      <c r="J9" s="37"/>
      <c r="K9" s="1"/>
      <c r="L9" s="1"/>
    </row>
    <row r="10" ht="18" customHeight="1" spans="1:12" x14ac:dyDescent="0.25">
      <c r="A10" s="1"/>
      <c r="B10" s="51" t="s">
        <v>99</v>
      </c>
      <c r="C10" s="52">
        <v>900</v>
      </c>
      <c r="D10" s="52">
        <v>300</v>
      </c>
      <c r="E10" s="53">
        <v>46357</v>
      </c>
      <c r="F10" s="43">
        <f>IF(C10="","",MAX(0,C10-D10))</f>
      </c>
      <c r="G10" s="54">
        <f>IF(OR(C10="",C10=0),"",MIN(1,D10/C10))</f>
      </c>
      <c r="H10" s="55">
        <f>IF(OR(C10="",E10=""),"",MAX(0,(YEAR(E10)-YEAR(TODAY()))*12+MONTH(E10)-MONTH(TODAY())))</f>
      </c>
      <c r="I10" s="43">
        <f>IF(OR(C10="",E10=""),"",IF(F10=0,0,IF(H10=0,F10,F10/H10)))</f>
      </c>
      <c r="J10" s="37"/>
      <c r="K10" s="1"/>
      <c r="L10" s="1"/>
    </row>
    <row r="11" ht="18" customHeight="1" spans="1:12" x14ac:dyDescent="0.25">
      <c r="A11" s="1"/>
      <c r="B11" s="51"/>
      <c r="C11" s="52"/>
      <c r="D11" s="52"/>
      <c r="E11" s="53"/>
      <c r="F11" s="46">
        <f>IF(C11="","",MAX(0,C11-D11))</f>
      </c>
      <c r="G11" s="56">
        <f>IF(OR(C11="",C11=0),"",MIN(1,D11/C11))</f>
      </c>
      <c r="H11" s="57">
        <f>IF(OR(C11="",E11=""),"",MAX(0,(YEAR(E11)-YEAR(TODAY()))*12+MONTH(E11)-MONTH(TODAY())))</f>
      </c>
      <c r="I11" s="46">
        <f>IF(OR(C11="",E11=""),"",IF(F11=0,0,IF(H11=0,F11,F11/H11)))</f>
      </c>
      <c r="J11" s="37"/>
      <c r="K11" s="1"/>
      <c r="L11" s="1"/>
    </row>
    <row r="12" ht="18" customHeight="1" spans="1:12" x14ac:dyDescent="0.25">
      <c r="A12" s="1"/>
      <c r="B12" s="51"/>
      <c r="C12" s="52"/>
      <c r="D12" s="52"/>
      <c r="E12" s="53"/>
      <c r="F12" s="43">
        <f>IF(C12="","",MAX(0,C12-D12))</f>
      </c>
      <c r="G12" s="54">
        <f>IF(OR(C12="",C12=0),"",MIN(1,D12/C12))</f>
      </c>
      <c r="H12" s="55">
        <f>IF(OR(C12="",E12=""),"",MAX(0,(YEAR(E12)-YEAR(TODAY()))*12+MONTH(E12)-MONTH(TODAY())))</f>
      </c>
      <c r="I12" s="43">
        <f>IF(OR(C12="",E12=""),"",IF(F12=0,0,IF(H12=0,F12,F12/H12)))</f>
      </c>
      <c r="J12" s="37"/>
      <c r="K12" s="1"/>
      <c r="L12" s="1"/>
    </row>
    <row r="13" ht="18" customHeight="1" spans="1:12" x14ac:dyDescent="0.25">
      <c r="A13" s="1"/>
      <c r="B13" s="51"/>
      <c r="C13" s="52"/>
      <c r="D13" s="52"/>
      <c r="E13" s="53"/>
      <c r="F13" s="46">
        <f>IF(C13="","",MAX(0,C13-D13))</f>
      </c>
      <c r="G13" s="56">
        <f>IF(OR(C13="",C13=0),"",MIN(1,D13/C13))</f>
      </c>
      <c r="H13" s="57">
        <f>IF(OR(C13="",E13=""),"",MAX(0,(YEAR(E13)-YEAR(TODAY()))*12+MONTH(E13)-MONTH(TODAY())))</f>
      </c>
      <c r="I13" s="46">
        <f>IF(OR(C13="",E13=""),"",IF(F13=0,0,IF(H13=0,F13,F13/H13)))</f>
      </c>
      <c r="J13" s="37"/>
      <c r="K13" s="1"/>
      <c r="L13" s="1"/>
    </row>
    <row r="14" ht="18" customHeight="1" spans="1:12" x14ac:dyDescent="0.25">
      <c r="A14" s="1"/>
      <c r="B14" s="51"/>
      <c r="C14" s="52"/>
      <c r="D14" s="52"/>
      <c r="E14" s="53"/>
      <c r="F14" s="43">
        <f>IF(C14="","",MAX(0,C14-D14))</f>
      </c>
      <c r="G14" s="54">
        <f>IF(OR(C14="",C14=0),"",MIN(1,D14/C14))</f>
      </c>
      <c r="H14" s="55">
        <f>IF(OR(C14="",E14=""),"",MAX(0,(YEAR(E14)-YEAR(TODAY()))*12+MONTH(E14)-MONTH(TODAY())))</f>
      </c>
      <c r="I14" s="43">
        <f>IF(OR(C14="",E14=""),"",IF(F14=0,0,IF(H14=0,F14,F14/H14)))</f>
      </c>
      <c r="J14" s="37"/>
      <c r="K14" s="1"/>
      <c r="L14" s="1"/>
    </row>
    <row r="15" ht="18" customHeight="1" spans="1:12" x14ac:dyDescent="0.25">
      <c r="A15" s="1"/>
      <c r="B15" s="51"/>
      <c r="C15" s="52"/>
      <c r="D15" s="52"/>
      <c r="E15" s="53"/>
      <c r="F15" s="46">
        <f>IF(C15="","",MAX(0,C15-D15))</f>
      </c>
      <c r="G15" s="56">
        <f>IF(OR(C15="",C15=0),"",MIN(1,D15/C15))</f>
      </c>
      <c r="H15" s="57">
        <f>IF(OR(C15="",E15=""),"",MAX(0,(YEAR(E15)-YEAR(TODAY()))*12+MONTH(E15)-MONTH(TODAY())))</f>
      </c>
      <c r="I15" s="46">
        <f>IF(OR(C15="",E15=""),"",IF(F15=0,0,IF(H15=0,F15,F15/H15)))</f>
      </c>
      <c r="J15" s="37"/>
      <c r="K15" s="1"/>
      <c r="L15" s="1"/>
    </row>
    <row r="16" ht="22" customHeight="1" spans="1:12" x14ac:dyDescent="0.25">
      <c r="A16" s="1"/>
      <c r="B16" s="32" t="s">
        <v>80</v>
      </c>
      <c r="C16" s="33">
        <f>SUM(C6:C15)</f>
      </c>
      <c r="D16" s="33">
        <f>SUM(D6:D15)</f>
      </c>
      <c r="E16" s="58"/>
      <c r="F16" s="33">
        <f>SUM(F6:F15)</f>
      </c>
      <c r="G16" s="59">
        <f>IF(C16=0,"",D16/C16)</f>
      </c>
      <c r="H16" s="58"/>
      <c r="I16" s="33">
        <f>SUM(I6:I15)</f>
      </c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34" t="s">
        <v>100</v>
      </c>
      <c r="C18" s="34"/>
      <c r="D18" s="34"/>
      <c r="E18" s="34"/>
      <c r="F18" s="34"/>
      <c r="G18" s="34"/>
      <c r="H18" s="34"/>
      <c r="I18" s="34"/>
      <c r="J18" s="34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3">
    <mergeCell ref="B2:J2"/>
    <mergeCell ref="B3:J3"/>
    <mergeCell ref="B18:J18"/>
  </mergeCells>
  <conditionalFormatting sqref="G6:G15">
    <cfRule type="expression" dxfId="6" priority="1">
      <formula>G6&gt;=1</formula>
    </cfRule>
  </conditionalFormatting>
  <conditionalFormatting sqref="G6:G15">
    <cfRule type="expression" dxfId="7" priority="1">
      <formula>AND(G6&lt;&gt;"",G6&lt;0.5)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A96E"/>
  </sheetPr>
  <dimension ref="A1:L4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24" customWidth="1"/>
    <col min="3" max="3" width="20" customWidth="1"/>
    <col min="4" max="4" width="12" customWidth="1"/>
    <col min="6" max="6" width="12" customWidth="1"/>
    <col min="7" max="7" width="10" customWidth="1"/>
    <col min="8" max="8" width="14" customWidth="1"/>
    <col min="9" max="9" width="12" customWidth="1"/>
    <col min="10" max="10" width="26" customWidth="1"/>
    <col min="11" max="11" width="9" hidden="1" customWidth="1"/>
    <col min="12" max="12" width="9" hidden="1" customWidth="1"/>
  </cols>
  <sheetData>
    <row r="1" ht="10" customHeight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1"/>
      <c r="B2" s="21" t="s">
        <v>101</v>
      </c>
      <c r="C2" s="21"/>
      <c r="D2" s="21"/>
      <c r="E2" s="21"/>
      <c r="F2" s="21"/>
      <c r="G2" s="21"/>
      <c r="H2" s="21"/>
      <c r="I2" s="21"/>
      <c r="J2" s="21"/>
      <c r="K2" s="1"/>
      <c r="L2" s="1"/>
    </row>
    <row r="3" ht="16" customHeight="1" spans="1:12" x14ac:dyDescent="0.25">
      <c r="A3" s="1"/>
      <c r="B3" s="22" t="s">
        <v>102</v>
      </c>
      <c r="C3" s="22"/>
      <c r="D3" s="22"/>
      <c r="E3" s="22"/>
      <c r="F3" s="22"/>
      <c r="G3" s="22"/>
      <c r="H3" s="22"/>
      <c r="I3" s="22"/>
      <c r="J3" s="22"/>
      <c r="K3" s="1"/>
      <c r="L3" s="1"/>
    </row>
    <row r="4" ht="10" customHeight="1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6" customHeight="1" spans="1:12" x14ac:dyDescent="0.25">
      <c r="A5" s="1"/>
      <c r="B5" s="35" t="s">
        <v>103</v>
      </c>
      <c r="C5" s="35" t="s">
        <v>24</v>
      </c>
      <c r="D5" s="35" t="s">
        <v>45</v>
      </c>
      <c r="E5" s="35" t="s">
        <v>104</v>
      </c>
      <c r="F5" s="35" t="s">
        <v>105</v>
      </c>
      <c r="G5" s="35" t="s">
        <v>106</v>
      </c>
      <c r="H5" s="35" t="s">
        <v>107</v>
      </c>
      <c r="I5" s="35" t="s">
        <v>108</v>
      </c>
      <c r="J5" s="35" t="s">
        <v>47</v>
      </c>
      <c r="K5" s="1"/>
      <c r="L5" s="1"/>
    </row>
    <row r="6" ht="18" customHeight="1" spans="1:12" x14ac:dyDescent="0.25">
      <c r="A6" s="1"/>
      <c r="B6" s="51" t="s">
        <v>51</v>
      </c>
      <c r="C6" s="37" t="s">
        <v>26</v>
      </c>
      <c r="D6" s="39">
        <v>1500</v>
      </c>
      <c r="E6" s="38">
        <v>1</v>
      </c>
      <c r="F6" s="38" t="s">
        <v>109</v>
      </c>
      <c r="G6" s="38" t="s">
        <v>110</v>
      </c>
      <c r="H6" s="38" t="s">
        <v>110</v>
      </c>
      <c r="I6" s="60">
        <f>IF(OR(B6="",E6=""),"",IF(H6="Yes",DATE(YEAR(TODAY()),MONTH(TODAY())+1,E6),IF(DATE(YEAR(TODAY()),MONTH(TODAY()),E6)&lt;TODAY(),DATE(YEAR(TODAY()),MONTH(TODAY())+1,E6),DATE(YEAR(TODAY()),MONTH(TODAY()),E6))))</f>
      </c>
      <c r="J6" s="37"/>
      <c r="K6" s="1">
        <f>IF(OR(B6="",F6=""),"",IF(F6="Yearly",D6/12,IF(F6="Quarterly",D6/3,IF(F6="Weekly",D6*52/12,D6))))</f>
      </c>
      <c r="L6" s="1">
        <f>IF(AND(I6&lt;&gt;"",H6&lt;&gt;"Yes"),I6+ROW()/1000000,"")</f>
      </c>
    </row>
    <row r="7" ht="18" customHeight="1" spans="1:12" x14ac:dyDescent="0.25">
      <c r="A7" s="1"/>
      <c r="B7" s="51" t="s">
        <v>53</v>
      </c>
      <c r="C7" s="37" t="s">
        <v>27</v>
      </c>
      <c r="D7" s="39">
        <v>210</v>
      </c>
      <c r="E7" s="38">
        <v>12</v>
      </c>
      <c r="F7" s="38" t="s">
        <v>109</v>
      </c>
      <c r="G7" s="38" t="s">
        <v>110</v>
      </c>
      <c r="H7" s="38" t="s">
        <v>110</v>
      </c>
      <c r="I7" s="61">
        <f>IF(OR(B7="",E7=""),"",IF(H7="Yes",DATE(YEAR(TODAY()),MONTH(TODAY())+1,E7),IF(DATE(YEAR(TODAY()),MONTH(TODAY()),E7)&lt;TODAY(),DATE(YEAR(TODAY()),MONTH(TODAY())+1,E7),DATE(YEAR(TODAY()),MONTH(TODAY()),E7))))</f>
      </c>
      <c r="J7" s="37"/>
      <c r="K7" s="1">
        <f>IF(OR(B7="",F7=""),"",IF(F7="Yearly",D7/12,IF(F7="Quarterly",D7/3,IF(F7="Weekly",D7*52/12,D7))))</f>
      </c>
      <c r="L7" s="1">
        <f>IF(AND(I7&lt;&gt;"",H7&lt;&gt;"Yes"),I7+ROW()/1000000,"")</f>
      </c>
    </row>
    <row r="8" ht="18" customHeight="1" spans="1:12" x14ac:dyDescent="0.25">
      <c r="A8" s="1"/>
      <c r="B8" s="51" t="s">
        <v>111</v>
      </c>
      <c r="C8" s="37" t="s">
        <v>27</v>
      </c>
      <c r="D8" s="39">
        <v>49</v>
      </c>
      <c r="E8" s="38">
        <v>15</v>
      </c>
      <c r="F8" s="38" t="s">
        <v>109</v>
      </c>
      <c r="G8" s="38" t="s">
        <v>110</v>
      </c>
      <c r="H8" s="38" t="s">
        <v>112</v>
      </c>
      <c r="I8" s="60">
        <f>IF(OR(B8="",E8=""),"",IF(H8="Yes",DATE(YEAR(TODAY()),MONTH(TODAY())+1,E8),IF(DATE(YEAR(TODAY()),MONTH(TODAY()),E8)&lt;TODAY(),DATE(YEAR(TODAY()),MONTH(TODAY())+1,E8),DATE(YEAR(TODAY()),MONTH(TODAY()),E8))))</f>
      </c>
      <c r="J8" s="37"/>
      <c r="K8" s="1">
        <f>IF(OR(B8="",F8=""),"",IF(F8="Yearly",D8/12,IF(F8="Quarterly",D8/3,IF(F8="Weekly",D8*52/12,D8))))</f>
      </c>
      <c r="L8" s="1">
        <f>IF(AND(I8&lt;&gt;"",H8&lt;&gt;"Yes"),I8+ROW()/1000000,"")</f>
      </c>
    </row>
    <row r="9" ht="18" customHeight="1" spans="1:12" x14ac:dyDescent="0.25">
      <c r="A9" s="1"/>
      <c r="B9" s="51" t="s">
        <v>113</v>
      </c>
      <c r="C9" s="37" t="s">
        <v>27</v>
      </c>
      <c r="D9" s="39">
        <v>35</v>
      </c>
      <c r="E9" s="38">
        <v>18</v>
      </c>
      <c r="F9" s="38" t="s">
        <v>109</v>
      </c>
      <c r="G9" s="38" t="s">
        <v>110</v>
      </c>
      <c r="H9" s="38" t="s">
        <v>112</v>
      </c>
      <c r="I9" s="61">
        <f>IF(OR(B9="",E9=""),"",IF(H9="Yes",DATE(YEAR(TODAY()),MONTH(TODAY())+1,E9),IF(DATE(YEAR(TODAY()),MONTH(TODAY()),E9)&lt;TODAY(),DATE(YEAR(TODAY()),MONTH(TODAY())+1,E9),DATE(YEAR(TODAY()),MONTH(TODAY()),E9))))</f>
      </c>
      <c r="J9" s="37"/>
      <c r="K9" s="1">
        <f>IF(OR(B9="",F9=""),"",IF(F9="Yearly",D9/12,IF(F9="Quarterly",D9/3,IF(F9="Weekly",D9*52/12,D9))))</f>
      </c>
      <c r="L9" s="1">
        <f>IF(AND(I9&lt;&gt;"",H9&lt;&gt;"Yes"),I9+ROW()/1000000,"")</f>
      </c>
    </row>
    <row r="10" ht="18" customHeight="1" spans="1:12" x14ac:dyDescent="0.25">
      <c r="A10" s="1"/>
      <c r="B10" s="51" t="s">
        <v>61</v>
      </c>
      <c r="C10" s="37" t="s">
        <v>30</v>
      </c>
      <c r="D10" s="39">
        <v>180</v>
      </c>
      <c r="E10" s="38">
        <v>20</v>
      </c>
      <c r="F10" s="38" t="s">
        <v>109</v>
      </c>
      <c r="G10" s="38" t="s">
        <v>112</v>
      </c>
      <c r="H10" s="38" t="s">
        <v>112</v>
      </c>
      <c r="I10" s="60">
        <f>IF(OR(B10="",E10=""),"",IF(H10="Yes",DATE(YEAR(TODAY()),MONTH(TODAY())+1,E10),IF(DATE(YEAR(TODAY()),MONTH(TODAY()),E10)&lt;TODAY(),DATE(YEAR(TODAY()),MONTH(TODAY())+1,E10),DATE(YEAR(TODAY()),MONTH(TODAY()),E10))))</f>
      </c>
      <c r="J10" s="37"/>
      <c r="K10" s="1">
        <f>IF(OR(B10="",F10=""),"",IF(F10="Yearly",D10/12,IF(F10="Quarterly",D10/3,IF(F10="Weekly",D10*52/12,D10))))</f>
      </c>
      <c r="L10" s="1">
        <f>IF(AND(I10&lt;&gt;"",H10&lt;&gt;"Yes"),I10+ROW()/1000000,"")</f>
      </c>
    </row>
    <row r="11" ht="18" customHeight="1" spans="1:12" x14ac:dyDescent="0.25">
      <c r="A11" s="1"/>
      <c r="B11" s="51" t="s">
        <v>57</v>
      </c>
      <c r="C11" s="37" t="s">
        <v>35</v>
      </c>
      <c r="D11" s="39">
        <v>27.99</v>
      </c>
      <c r="E11" s="38">
        <v>22</v>
      </c>
      <c r="F11" s="38" t="s">
        <v>109</v>
      </c>
      <c r="G11" s="38" t="s">
        <v>110</v>
      </c>
      <c r="H11" s="38" t="s">
        <v>112</v>
      </c>
      <c r="I11" s="61">
        <f>IF(OR(B11="",E11=""),"",IF(H11="Yes",DATE(YEAR(TODAY()),MONTH(TODAY())+1,E11),IF(DATE(YEAR(TODAY()),MONTH(TODAY()),E11)&lt;TODAY(),DATE(YEAR(TODAY()),MONTH(TODAY())+1,E11),DATE(YEAR(TODAY()),MONTH(TODAY()),E11))))</f>
      </c>
      <c r="J11" s="37"/>
      <c r="K11" s="1">
        <f>IF(OR(B11="",F11=""),"",IF(F11="Yearly",D11/12,IF(F11="Quarterly",D11/3,IF(F11="Weekly",D11*52/12,D11))))</f>
      </c>
      <c r="L11" s="1">
        <f>IF(AND(I11&lt;&gt;"",H11&lt;&gt;"Yes"),I11+ROW()/1000000,"")</f>
      </c>
    </row>
    <row r="12" ht="18" customHeight="1" spans="1:12" x14ac:dyDescent="0.25">
      <c r="A12" s="1"/>
      <c r="B12" s="51" t="s">
        <v>68</v>
      </c>
      <c r="C12" s="37" t="s">
        <v>31</v>
      </c>
      <c r="D12" s="39">
        <v>45</v>
      </c>
      <c r="E12" s="38">
        <v>25</v>
      </c>
      <c r="F12" s="38" t="s">
        <v>109</v>
      </c>
      <c r="G12" s="38" t="s">
        <v>110</v>
      </c>
      <c r="H12" s="38" t="s">
        <v>112</v>
      </c>
      <c r="I12" s="60">
        <f>IF(OR(B12="",E12=""),"",IF(H12="Yes",DATE(YEAR(TODAY()),MONTH(TODAY())+1,E12),IF(DATE(YEAR(TODAY()),MONTH(TODAY()),E12)&lt;TODAY(),DATE(YEAR(TODAY()),MONTH(TODAY())+1,E12),DATE(YEAR(TODAY()),MONTH(TODAY()),E12))))</f>
      </c>
      <c r="J12" s="37"/>
      <c r="K12" s="1">
        <f>IF(OR(B12="",F12=""),"",IF(F12="Yearly",D12/12,IF(F12="Quarterly",D12/3,IF(F12="Weekly",D12*52/12,D12))))</f>
      </c>
      <c r="L12" s="1">
        <f>IF(AND(I12&lt;&gt;"",H12&lt;&gt;"Yes"),I12+ROW()/1000000,"")</f>
      </c>
    </row>
    <row r="13" ht="18" customHeight="1" spans="1:12" x14ac:dyDescent="0.25">
      <c r="A13" s="1"/>
      <c r="B13" s="51" t="s">
        <v>114</v>
      </c>
      <c r="C13" s="37" t="s">
        <v>35</v>
      </c>
      <c r="D13" s="39">
        <v>2.99</v>
      </c>
      <c r="E13" s="38">
        <v>28</v>
      </c>
      <c r="F13" s="38" t="s">
        <v>109</v>
      </c>
      <c r="G13" s="38" t="s">
        <v>110</v>
      </c>
      <c r="H13" s="38" t="s">
        <v>112</v>
      </c>
      <c r="I13" s="61">
        <f>IF(OR(B13="",E13=""),"",IF(H13="Yes",DATE(YEAR(TODAY()),MONTH(TODAY())+1,E13),IF(DATE(YEAR(TODAY()),MONTH(TODAY()),E13)&lt;TODAY(),DATE(YEAR(TODAY()),MONTH(TODAY())+1,E13),DATE(YEAR(TODAY()),MONTH(TODAY()),E13))))</f>
      </c>
      <c r="J13" s="37"/>
      <c r="K13" s="1">
        <f>IF(OR(B13="",F13=""),"",IF(F13="Yearly",D13/12,IF(F13="Quarterly",D13/3,IF(F13="Weekly",D13*52/12,D13))))</f>
      </c>
      <c r="L13" s="1">
        <f>IF(AND(I13&lt;&gt;"",H13&lt;&gt;"Yes"),I13+ROW()/1000000,"")</f>
      </c>
    </row>
    <row r="14" ht="18" customHeight="1" spans="1:12" x14ac:dyDescent="0.25">
      <c r="A14" s="1"/>
      <c r="B14" s="51" t="s">
        <v>115</v>
      </c>
      <c r="C14" s="37" t="s">
        <v>30</v>
      </c>
      <c r="D14" s="39">
        <v>420</v>
      </c>
      <c r="E14" s="38">
        <v>5</v>
      </c>
      <c r="F14" s="38" t="s">
        <v>116</v>
      </c>
      <c r="G14" s="38" t="s">
        <v>112</v>
      </c>
      <c r="H14" s="38" t="s">
        <v>112</v>
      </c>
      <c r="I14" s="60">
        <f>IF(OR(B14="",E14=""),"",IF(H14="Yes",DATE(YEAR(TODAY()),MONTH(TODAY())+1,E14),IF(DATE(YEAR(TODAY()),MONTH(TODAY()),E14)&lt;TODAY(),DATE(YEAR(TODAY()),MONTH(TODAY())+1,E14),DATE(YEAR(TODAY()),MONTH(TODAY()),E14))))</f>
      </c>
      <c r="J14" s="37"/>
      <c r="K14" s="1">
        <f>IF(OR(B14="",F14=""),"",IF(F14="Yearly",D14/12,IF(F14="Quarterly",D14/3,IF(F14="Weekly",D14*52/12,D14))))</f>
      </c>
      <c r="L14" s="1">
        <f>IF(AND(I14&lt;&gt;"",H14&lt;&gt;"Yes"),I14+ROW()/1000000,"")</f>
      </c>
    </row>
    <row r="15" ht="18" customHeight="1" spans="1:12" x14ac:dyDescent="0.25">
      <c r="A15" s="1"/>
      <c r="B15" s="51" t="s">
        <v>117</v>
      </c>
      <c r="C15" s="37" t="s">
        <v>29</v>
      </c>
      <c r="D15" s="39">
        <v>300</v>
      </c>
      <c r="E15" s="38">
        <v>10</v>
      </c>
      <c r="F15" s="38" t="s">
        <v>116</v>
      </c>
      <c r="G15" s="38" t="s">
        <v>112</v>
      </c>
      <c r="H15" s="38" t="s">
        <v>112</v>
      </c>
      <c r="I15" s="61">
        <f>IF(OR(B15="",E15=""),"",IF(H15="Yes",DATE(YEAR(TODAY()),MONTH(TODAY())+1,E15),IF(DATE(YEAR(TODAY()),MONTH(TODAY()),E15)&lt;TODAY(),DATE(YEAR(TODAY()),MONTH(TODAY())+1,E15),DATE(YEAR(TODAY()),MONTH(TODAY()),E15))))</f>
      </c>
      <c r="J15" s="37"/>
      <c r="K15" s="1">
        <f>IF(OR(B15="",F15=""),"",IF(F15="Yearly",D15/12,IF(F15="Quarterly",D15/3,IF(F15="Weekly",D15*52/12,D15))))</f>
      </c>
      <c r="L15" s="1">
        <f>IF(AND(I15&lt;&gt;"",H15&lt;&gt;"Yes"),I15+ROW()/1000000,"")</f>
      </c>
    </row>
    <row r="16" ht="18" customHeight="1" spans="1:12" x14ac:dyDescent="0.25">
      <c r="A16" s="1"/>
      <c r="B16" s="51"/>
      <c r="C16" s="37"/>
      <c r="D16" s="39"/>
      <c r="E16" s="38"/>
      <c r="F16" s="38"/>
      <c r="G16" s="38"/>
      <c r="H16" s="38"/>
      <c r="I16" s="60">
        <f>IF(OR(B16="",E16=""),"",IF(H16="Yes",DATE(YEAR(TODAY()),MONTH(TODAY())+1,E16),IF(DATE(YEAR(TODAY()),MONTH(TODAY()),E16)&lt;TODAY(),DATE(YEAR(TODAY()),MONTH(TODAY())+1,E16),DATE(YEAR(TODAY()),MONTH(TODAY()),E16))))</f>
      </c>
      <c r="J16" s="37"/>
      <c r="K16" s="1">
        <f>IF(OR(B16="",F16=""),"",IF(F16="Yearly",D16/12,IF(F16="Quarterly",D16/3,IF(F16="Weekly",D16*52/12,D16))))</f>
      </c>
      <c r="L16" s="1">
        <f>IF(AND(I16&lt;&gt;"",H16&lt;&gt;"Yes"),I16+ROW()/1000000,"")</f>
      </c>
    </row>
    <row r="17" ht="18" customHeight="1" spans="1:12" x14ac:dyDescent="0.25">
      <c r="A17" s="1"/>
      <c r="B17" s="51"/>
      <c r="C17" s="37"/>
      <c r="D17" s="39"/>
      <c r="E17" s="38"/>
      <c r="F17" s="38"/>
      <c r="G17" s="38"/>
      <c r="H17" s="38"/>
      <c r="I17" s="61">
        <f>IF(OR(B17="",E17=""),"",IF(H17="Yes",DATE(YEAR(TODAY()),MONTH(TODAY())+1,E17),IF(DATE(YEAR(TODAY()),MONTH(TODAY()),E17)&lt;TODAY(),DATE(YEAR(TODAY()),MONTH(TODAY())+1,E17),DATE(YEAR(TODAY()),MONTH(TODAY()),E17))))</f>
      </c>
      <c r="J17" s="37"/>
      <c r="K17" s="1">
        <f>IF(OR(B17="",F17=""),"",IF(F17="Yearly",D17/12,IF(F17="Quarterly",D17/3,IF(F17="Weekly",D17*52/12,D17))))</f>
      </c>
      <c r="L17" s="1">
        <f>IF(AND(I17&lt;&gt;"",H17&lt;&gt;"Yes"),I17+ROW()/1000000,"")</f>
      </c>
    </row>
    <row r="18" ht="18" customHeight="1" spans="1:12" x14ac:dyDescent="0.25">
      <c r="A18" s="1"/>
      <c r="B18" s="51"/>
      <c r="C18" s="37"/>
      <c r="D18" s="39"/>
      <c r="E18" s="38"/>
      <c r="F18" s="38"/>
      <c r="G18" s="38"/>
      <c r="H18" s="38"/>
      <c r="I18" s="60">
        <f>IF(OR(B18="",E18=""),"",IF(H18="Yes",DATE(YEAR(TODAY()),MONTH(TODAY())+1,E18),IF(DATE(YEAR(TODAY()),MONTH(TODAY()),E18)&lt;TODAY(),DATE(YEAR(TODAY()),MONTH(TODAY())+1,E18),DATE(YEAR(TODAY()),MONTH(TODAY()),E18))))</f>
      </c>
      <c r="J18" s="37"/>
      <c r="K18" s="1">
        <f>IF(OR(B18="",F18=""),"",IF(F18="Yearly",D18/12,IF(F18="Quarterly",D18/3,IF(F18="Weekly",D18*52/12,D18))))</f>
      </c>
      <c r="L18" s="1">
        <f>IF(AND(I18&lt;&gt;"",H18&lt;&gt;"Yes"),I18+ROW()/1000000,"")</f>
      </c>
    </row>
    <row r="19" ht="18" customHeight="1" spans="1:12" x14ac:dyDescent="0.25">
      <c r="A19" s="1"/>
      <c r="B19" s="51"/>
      <c r="C19" s="37"/>
      <c r="D19" s="39"/>
      <c r="E19" s="38"/>
      <c r="F19" s="38"/>
      <c r="G19" s="38"/>
      <c r="H19" s="38"/>
      <c r="I19" s="61">
        <f>IF(OR(B19="",E19=""),"",IF(H19="Yes",DATE(YEAR(TODAY()),MONTH(TODAY())+1,E19),IF(DATE(YEAR(TODAY()),MONTH(TODAY()),E19)&lt;TODAY(),DATE(YEAR(TODAY()),MONTH(TODAY())+1,E19),DATE(YEAR(TODAY()),MONTH(TODAY()),E19))))</f>
      </c>
      <c r="J19" s="37"/>
      <c r="K19" s="1">
        <f>IF(OR(B19="",F19=""),"",IF(F19="Yearly",D19/12,IF(F19="Quarterly",D19/3,IF(F19="Weekly",D19*52/12,D19))))</f>
      </c>
      <c r="L19" s="1">
        <f>IF(AND(I19&lt;&gt;"",H19&lt;&gt;"Yes"),I19+ROW()/1000000,"")</f>
      </c>
    </row>
    <row r="20" ht="18" customHeight="1" spans="1:12" x14ac:dyDescent="0.25">
      <c r="A20" s="1"/>
      <c r="B20" s="51"/>
      <c r="C20" s="37"/>
      <c r="D20" s="39"/>
      <c r="E20" s="38"/>
      <c r="F20" s="38"/>
      <c r="G20" s="38"/>
      <c r="H20" s="38"/>
      <c r="I20" s="60">
        <f>IF(OR(B20="",E20=""),"",IF(H20="Yes",DATE(YEAR(TODAY()),MONTH(TODAY())+1,E20),IF(DATE(YEAR(TODAY()),MONTH(TODAY()),E20)&lt;TODAY(),DATE(YEAR(TODAY()),MONTH(TODAY())+1,E20),DATE(YEAR(TODAY()),MONTH(TODAY()),E20))))</f>
      </c>
      <c r="J20" s="37"/>
      <c r="K20" s="1">
        <f>IF(OR(B20="",F20=""),"",IF(F20="Yearly",D20/12,IF(F20="Quarterly",D20/3,IF(F20="Weekly",D20*52/12,D20))))</f>
      </c>
      <c r="L20" s="1">
        <f>IF(AND(I20&lt;&gt;"",H20&lt;&gt;"Yes"),I20+ROW()/1000000,"")</f>
      </c>
    </row>
    <row r="21" ht="18" customHeight="1" spans="1:12" x14ac:dyDescent="0.25">
      <c r="A21" s="1"/>
      <c r="B21" s="51"/>
      <c r="C21" s="37"/>
      <c r="D21" s="39"/>
      <c r="E21" s="38"/>
      <c r="F21" s="38"/>
      <c r="G21" s="38"/>
      <c r="H21" s="38"/>
      <c r="I21" s="61">
        <f>IF(OR(B21="",E21=""),"",IF(H21="Yes",DATE(YEAR(TODAY()),MONTH(TODAY())+1,E21),IF(DATE(YEAR(TODAY()),MONTH(TODAY()),E21)&lt;TODAY(),DATE(YEAR(TODAY()),MONTH(TODAY())+1,E21),DATE(YEAR(TODAY()),MONTH(TODAY()),E21))))</f>
      </c>
      <c r="J21" s="37"/>
      <c r="K21" s="1">
        <f>IF(OR(B21="",F21=""),"",IF(F21="Yearly",D21/12,IF(F21="Quarterly",D21/3,IF(F21="Weekly",D21*52/12,D21))))</f>
      </c>
      <c r="L21" s="1">
        <f>IF(AND(I21&lt;&gt;"",H21&lt;&gt;"Yes"),I21+ROW()/1000000,"")</f>
      </c>
    </row>
    <row r="22" ht="18" customHeight="1" spans="1:12" x14ac:dyDescent="0.25">
      <c r="A22" s="1"/>
      <c r="B22" s="51"/>
      <c r="C22" s="37"/>
      <c r="D22" s="39"/>
      <c r="E22" s="38"/>
      <c r="F22" s="38"/>
      <c r="G22" s="38"/>
      <c r="H22" s="38"/>
      <c r="I22" s="60">
        <f>IF(OR(B22="",E22=""),"",IF(H22="Yes",DATE(YEAR(TODAY()),MONTH(TODAY())+1,E22),IF(DATE(YEAR(TODAY()),MONTH(TODAY()),E22)&lt;TODAY(),DATE(YEAR(TODAY()),MONTH(TODAY())+1,E22),DATE(YEAR(TODAY()),MONTH(TODAY()),E22))))</f>
      </c>
      <c r="J22" s="37"/>
      <c r="K22" s="1">
        <f>IF(OR(B22="",F22=""),"",IF(F22="Yearly",D22/12,IF(F22="Quarterly",D22/3,IF(F22="Weekly",D22*52/12,D22))))</f>
      </c>
      <c r="L22" s="1">
        <f>IF(AND(I22&lt;&gt;"",H22&lt;&gt;"Yes"),I22+ROW()/1000000,"")</f>
      </c>
    </row>
    <row r="23" ht="18" customHeight="1" spans="1:12" x14ac:dyDescent="0.25">
      <c r="A23" s="1"/>
      <c r="B23" s="51"/>
      <c r="C23" s="37"/>
      <c r="D23" s="39"/>
      <c r="E23" s="38"/>
      <c r="F23" s="38"/>
      <c r="G23" s="38"/>
      <c r="H23" s="38"/>
      <c r="I23" s="61">
        <f>IF(OR(B23="",E23=""),"",IF(H23="Yes",DATE(YEAR(TODAY()),MONTH(TODAY())+1,E23),IF(DATE(YEAR(TODAY()),MONTH(TODAY()),E23)&lt;TODAY(),DATE(YEAR(TODAY()),MONTH(TODAY())+1,E23),DATE(YEAR(TODAY()),MONTH(TODAY()),E23))))</f>
      </c>
      <c r="J23" s="37"/>
      <c r="K23" s="1">
        <f>IF(OR(B23="",F23=""),"",IF(F23="Yearly",D23/12,IF(F23="Quarterly",D23/3,IF(F23="Weekly",D23*52/12,D23))))</f>
      </c>
      <c r="L23" s="1">
        <f>IF(AND(I23&lt;&gt;"",H23&lt;&gt;"Yes"),I23+ROW()/1000000,"")</f>
      </c>
    </row>
    <row r="24" ht="18" customHeight="1" spans="1:12" x14ac:dyDescent="0.25">
      <c r="A24" s="1"/>
      <c r="B24" s="51"/>
      <c r="C24" s="37"/>
      <c r="D24" s="39"/>
      <c r="E24" s="38"/>
      <c r="F24" s="38"/>
      <c r="G24" s="38"/>
      <c r="H24" s="38"/>
      <c r="I24" s="60">
        <f>IF(OR(B24="",E24=""),"",IF(H24="Yes",DATE(YEAR(TODAY()),MONTH(TODAY())+1,E24),IF(DATE(YEAR(TODAY()),MONTH(TODAY()),E24)&lt;TODAY(),DATE(YEAR(TODAY()),MONTH(TODAY())+1,E24),DATE(YEAR(TODAY()),MONTH(TODAY()),E24))))</f>
      </c>
      <c r="J24" s="37"/>
      <c r="K24" s="1">
        <f>IF(OR(B24="",F24=""),"",IF(F24="Yearly",D24/12,IF(F24="Quarterly",D24/3,IF(F24="Weekly",D24*52/12,D24))))</f>
      </c>
      <c r="L24" s="1">
        <f>IF(AND(I24&lt;&gt;"",H24&lt;&gt;"Yes"),I24+ROW()/1000000,"")</f>
      </c>
    </row>
    <row r="25" ht="18" customHeight="1" spans="1:12" x14ac:dyDescent="0.25">
      <c r="A25" s="1"/>
      <c r="B25" s="51"/>
      <c r="C25" s="37"/>
      <c r="D25" s="39"/>
      <c r="E25" s="38"/>
      <c r="F25" s="38"/>
      <c r="G25" s="38"/>
      <c r="H25" s="38"/>
      <c r="I25" s="61">
        <f>IF(OR(B25="",E25=""),"",IF(H25="Yes",DATE(YEAR(TODAY()),MONTH(TODAY())+1,E25),IF(DATE(YEAR(TODAY()),MONTH(TODAY()),E25)&lt;TODAY(),DATE(YEAR(TODAY()),MONTH(TODAY())+1,E25),DATE(YEAR(TODAY()),MONTH(TODAY()),E25))))</f>
      </c>
      <c r="J25" s="37"/>
      <c r="K25" s="1">
        <f>IF(OR(B25="",F25=""),"",IF(F25="Yearly",D25/12,IF(F25="Quarterly",D25/3,IF(F25="Weekly",D25*52/12,D25))))</f>
      </c>
      <c r="L25" s="1">
        <f>IF(AND(I25&lt;&gt;"",H25&lt;&gt;"Yes"),I25+ROW()/1000000,"")</f>
      </c>
    </row>
    <row r="26" ht="22" customHeight="1" spans="1:12" x14ac:dyDescent="0.25">
      <c r="A26" s="1"/>
      <c r="B26" s="32" t="s">
        <v>118</v>
      </c>
      <c r="C26" s="58"/>
      <c r="D26" s="33">
        <f>SUM(K6:K25)</f>
      </c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34" t="s">
        <v>119</v>
      </c>
      <c r="C28" s="34"/>
      <c r="D28" s="34"/>
      <c r="E28" s="34"/>
      <c r="F28" s="34"/>
      <c r="G28" s="34"/>
      <c r="H28" s="34"/>
      <c r="I28" s="34"/>
      <c r="J28" s="34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3">
    <mergeCell ref="B2:J2"/>
    <mergeCell ref="B3:J3"/>
    <mergeCell ref="B28:J28"/>
  </mergeCells>
  <conditionalFormatting sqref="H6:H25">
    <cfRule type="expression" dxfId="8" priority="1">
      <formula>H6="Yes"</formula>
    </cfRule>
  </conditionalFormatting>
  <conditionalFormatting sqref="I6:I25">
    <cfRule type="expression" dxfId="9" priority="1">
      <formula>AND(I6&lt;&gt;"",I6-TODAY()&lt;=7,$H6&lt;&gt;"Yes")</formula>
    </cfRule>
  </conditionalFormatting>
  <dataValidations count="4">
    <dataValidation type="list" allowBlank="1" sqref="C6:C25">
      <formula1>Setup!$B$13:$B$28</formula1>
    </dataValidation>
    <dataValidation type="list" allowBlank="1" sqref="F6:F25">
      <formula1>"Monthly,Quarterly,Yearly,Weekly"</formula1>
    </dataValidation>
    <dataValidation type="list" allowBlank="1" sqref="G6:G25">
      <formula1>"Yes,No"</formula1>
    </dataValidation>
    <dataValidation type="list" allowBlank="1" sqref="H6:H25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A96E"/>
  </sheetPr>
  <dimension ref="A1:D68"/>
  <sheetFormatPr defaultRowHeight="15" outlineLevelRow="0" outlineLevelCol="0" x14ac:dyDescent="55"/>
  <cols>
    <col min="1" max="1" width="26" customWidth="1"/>
    <col min="2" max="3" width="14" customWidth="1"/>
  </cols>
  <sheetData>
    <row r="1" spans="1:1" x14ac:dyDescent="0.25">
      <c r="A1" t="s">
        <v>137</v>
      </c>
    </row>
    <row r="2" spans="2:2" x14ac:dyDescent="0.25">
      <c r="B2" s="64">
        <f>MIN(MAX(DATE(YEAR(Setup!$C$7),MONTH(Setup!$C$7),1),DATE(YEAR(TODAY()),MONTH(TODAY()),1)),EDATE(DATE(YEAR(Setup!$C$7),MONTH(Setup!$C$7),1),11))</f>
      </c>
    </row>
    <row r="3" spans="1:2" x14ac:dyDescent="0.25">
      <c r="A3" t="s">
        <v>138</v>
      </c>
      <c r="B3">
        <f>SUMIFS(Transactions!$F:$F,Transactions!$E:$E,"Income",Transactions!$I:$I,Data!$B$2)</f>
      </c>
    </row>
    <row r="4" spans="1:2" x14ac:dyDescent="0.25">
      <c r="A4" t="s">
        <v>139</v>
      </c>
      <c r="B4">
        <f>SUMIFS(Transactions!$J:$J,Transactions!$I:$I,Data!$B$2)</f>
      </c>
    </row>
    <row r="5" spans="1:2" x14ac:dyDescent="0.25">
      <c r="A5" t="s">
        <v>140</v>
      </c>
      <c r="B5">
        <f>Setup!C29</f>
      </c>
    </row>
    <row r="6" spans="1:2" x14ac:dyDescent="0.25">
      <c r="A6" t="s">
        <v>141</v>
      </c>
      <c r="B6">
        <f>B5-B4</f>
      </c>
    </row>
    <row r="7" spans="1:2" x14ac:dyDescent="0.25">
      <c r="A7" t="s">
        <v>83</v>
      </c>
      <c r="B7">
        <f>IF(B3=0,0,(B3-B4)/B3)</f>
      </c>
    </row>
    <row r="8" spans="1:2" x14ac:dyDescent="0.25">
      <c r="A8" t="s">
        <v>142</v>
      </c>
      <c r="B8">
        <f>MAX(0,EOMONTH(Data!$B$2,0)-TODAY())</f>
      </c>
    </row>
    <row r="9" spans="1:2" x14ac:dyDescent="0.25">
      <c r="A9" t="s">
        <v>143</v>
      </c>
      <c r="B9">
        <f>IF(B8=0,0,MAX(0,B6)/B8)</f>
      </c>
    </row>
    <row r="11" spans="1:4" x14ac:dyDescent="0.25">
      <c r="A11" t="s">
        <v>144</v>
      </c>
      <c r="B11" t="s">
        <v>49</v>
      </c>
      <c r="C11" t="s">
        <v>81</v>
      </c>
      <c r="D11" t="s">
        <v>145</v>
      </c>
    </row>
    <row r="12" spans="1:4" x14ac:dyDescent="0.25">
      <c r="A12">
        <f>TEXT(Budget!D$5,"mmm")</f>
      </c>
      <c r="B12">
        <f>Budget!D24</f>
      </c>
      <c r="C12">
        <f>Budget!D25</f>
      </c>
      <c r="D12">
        <f>Budget!D26</f>
      </c>
    </row>
    <row r="13" spans="1:4" x14ac:dyDescent="0.25">
      <c r="A13">
        <f>TEXT(Budget!E$5,"mmm")</f>
      </c>
      <c r="B13">
        <f>Budget!E24</f>
      </c>
      <c r="C13">
        <f>Budget!E25</f>
      </c>
      <c r="D13">
        <f>Budget!E26</f>
      </c>
    </row>
    <row r="14" spans="1:4" x14ac:dyDescent="0.25">
      <c r="A14">
        <f>TEXT(Budget!F$5,"mmm")</f>
      </c>
      <c r="B14">
        <f>Budget!F24</f>
      </c>
      <c r="C14">
        <f>Budget!F25</f>
      </c>
      <c r="D14">
        <f>Budget!F26</f>
      </c>
    </row>
    <row r="15" spans="1:4" x14ac:dyDescent="0.25">
      <c r="A15">
        <f>TEXT(Budget!G$5,"mmm")</f>
      </c>
      <c r="B15">
        <f>Budget!G24</f>
      </c>
      <c r="C15">
        <f>Budget!G25</f>
      </c>
      <c r="D15">
        <f>Budget!G26</f>
      </c>
    </row>
    <row r="16" spans="1:4" x14ac:dyDescent="0.25">
      <c r="A16">
        <f>TEXT(Budget!H$5,"mmm")</f>
      </c>
      <c r="B16">
        <f>Budget!H24</f>
      </c>
      <c r="C16">
        <f>Budget!H25</f>
      </c>
      <c r="D16">
        <f>Budget!H26</f>
      </c>
    </row>
    <row r="17" spans="1:4" x14ac:dyDescent="0.25">
      <c r="A17">
        <f>TEXT(Budget!I$5,"mmm")</f>
      </c>
      <c r="B17">
        <f>Budget!I24</f>
      </c>
      <c r="C17">
        <f>Budget!I25</f>
      </c>
      <c r="D17">
        <f>Budget!I26</f>
      </c>
    </row>
    <row r="18" spans="1:4" x14ac:dyDescent="0.25">
      <c r="A18">
        <f>TEXT(Budget!J$5,"mmm")</f>
      </c>
      <c r="B18">
        <f>Budget!J24</f>
      </c>
      <c r="C18">
        <f>Budget!J25</f>
      </c>
      <c r="D18">
        <f>Budget!J26</f>
      </c>
    </row>
    <row r="19" spans="1:4" x14ac:dyDescent="0.25">
      <c r="A19">
        <f>TEXT(Budget!K$5,"mmm")</f>
      </c>
      <c r="B19">
        <f>Budget!K24</f>
      </c>
      <c r="C19">
        <f>Budget!K25</f>
      </c>
      <c r="D19">
        <f>Budget!K26</f>
      </c>
    </row>
    <row r="20" spans="1:4" x14ac:dyDescent="0.25">
      <c r="A20">
        <f>TEXT(Budget!L$5,"mmm")</f>
      </c>
      <c r="B20">
        <f>Budget!L24</f>
      </c>
      <c r="C20">
        <f>Budget!L25</f>
      </c>
      <c r="D20">
        <f>Budget!L26</f>
      </c>
    </row>
    <row r="21" spans="1:4" x14ac:dyDescent="0.25">
      <c r="A21">
        <f>TEXT(Budget!M$5,"mmm")</f>
      </c>
      <c r="B21">
        <f>Budget!M24</f>
      </c>
      <c r="C21">
        <f>Budget!M25</f>
      </c>
      <c r="D21">
        <f>Budget!M26</f>
      </c>
    </row>
    <row r="22" spans="1:4" x14ac:dyDescent="0.25">
      <c r="A22">
        <f>TEXT(Budget!N$5,"mmm")</f>
      </c>
      <c r="B22">
        <f>Budget!N24</f>
      </c>
      <c r="C22">
        <f>Budget!N25</f>
      </c>
      <c r="D22">
        <f>Budget!N26</f>
      </c>
    </row>
    <row r="23" spans="1:4" x14ac:dyDescent="0.25">
      <c r="A23">
        <f>TEXT(Budget!O$5,"mmm")</f>
      </c>
      <c r="B23">
        <f>Budget!O24</f>
      </c>
      <c r="C23">
        <f>Budget!O25</f>
      </c>
      <c r="D23">
        <f>Budget!O26</f>
      </c>
    </row>
    <row r="25" spans="1:3" x14ac:dyDescent="0.25">
      <c r="A25" t="s">
        <v>24</v>
      </c>
      <c r="B25" t="s">
        <v>146</v>
      </c>
      <c r="C25" t="s">
        <v>147</v>
      </c>
    </row>
    <row r="26" spans="1:3" x14ac:dyDescent="0.25">
      <c r="A26">
        <f>IF(Setup!B13="","",Setup!B13)</f>
      </c>
      <c r="B26">
        <f>IF(A26="",0,Setup!C13)</f>
      </c>
      <c r="C26">
        <f>IF(A26="",0,SUMIFS(Transactions!$J:$J,Transactions!$D:$D,A26,Transactions!$I:$I,Data!$B$2))</f>
      </c>
    </row>
    <row r="27" spans="1:3" x14ac:dyDescent="0.25">
      <c r="A27">
        <f>IF(Setup!B14="","",Setup!B14)</f>
      </c>
      <c r="B27">
        <f>IF(A27="",0,Setup!C14)</f>
      </c>
      <c r="C27">
        <f>IF(A27="",0,SUMIFS(Transactions!$J:$J,Transactions!$D:$D,A27,Transactions!$I:$I,Data!$B$2))</f>
      </c>
    </row>
    <row r="28" spans="1:3" x14ac:dyDescent="0.25">
      <c r="A28">
        <f>IF(Setup!B15="","",Setup!B15)</f>
      </c>
      <c r="B28">
        <f>IF(A28="",0,Setup!C15)</f>
      </c>
      <c r="C28">
        <f>IF(A28="",0,SUMIFS(Transactions!$J:$J,Transactions!$D:$D,A28,Transactions!$I:$I,Data!$B$2))</f>
      </c>
    </row>
    <row r="29" spans="1:3" x14ac:dyDescent="0.25">
      <c r="A29">
        <f>IF(Setup!B16="","",Setup!B16)</f>
      </c>
      <c r="B29">
        <f>IF(A29="",0,Setup!C16)</f>
      </c>
      <c r="C29">
        <f>IF(A29="",0,SUMIFS(Transactions!$J:$J,Transactions!$D:$D,A29,Transactions!$I:$I,Data!$B$2))</f>
      </c>
    </row>
    <row r="30" spans="1:3" x14ac:dyDescent="0.25">
      <c r="A30">
        <f>IF(Setup!B17="","",Setup!B17)</f>
      </c>
      <c r="B30">
        <f>IF(A30="",0,Setup!C17)</f>
      </c>
      <c r="C30">
        <f>IF(A30="",0,SUMIFS(Transactions!$J:$J,Transactions!$D:$D,A30,Transactions!$I:$I,Data!$B$2))</f>
      </c>
    </row>
    <row r="31" spans="1:3" x14ac:dyDescent="0.25">
      <c r="A31">
        <f>IF(Setup!B18="","",Setup!B18)</f>
      </c>
      <c r="B31">
        <f>IF(A31="",0,Setup!C18)</f>
      </c>
      <c r="C31">
        <f>IF(A31="",0,SUMIFS(Transactions!$J:$J,Transactions!$D:$D,A31,Transactions!$I:$I,Data!$B$2))</f>
      </c>
    </row>
    <row r="32" spans="1:3" x14ac:dyDescent="0.25">
      <c r="A32">
        <f>IF(Setup!B19="","",Setup!B19)</f>
      </c>
      <c r="B32">
        <f>IF(A32="",0,Setup!C19)</f>
      </c>
      <c r="C32">
        <f>IF(A32="",0,SUMIFS(Transactions!$J:$J,Transactions!$D:$D,A32,Transactions!$I:$I,Data!$B$2))</f>
      </c>
    </row>
    <row r="33" spans="1:3" x14ac:dyDescent="0.25">
      <c r="A33">
        <f>IF(Setup!B20="","",Setup!B20)</f>
      </c>
      <c r="B33">
        <f>IF(A33="",0,Setup!C20)</f>
      </c>
      <c r="C33">
        <f>IF(A33="",0,SUMIFS(Transactions!$J:$J,Transactions!$D:$D,A33,Transactions!$I:$I,Data!$B$2))</f>
      </c>
    </row>
    <row r="34" spans="1:3" x14ac:dyDescent="0.25">
      <c r="A34">
        <f>IF(Setup!B21="","",Setup!B21)</f>
      </c>
      <c r="B34">
        <f>IF(A34="",0,Setup!C21)</f>
      </c>
      <c r="C34">
        <f>IF(A34="",0,SUMIFS(Transactions!$J:$J,Transactions!$D:$D,A34,Transactions!$I:$I,Data!$B$2))</f>
      </c>
    </row>
    <row r="35" spans="1:3" x14ac:dyDescent="0.25">
      <c r="A35">
        <f>IF(Setup!B22="","",Setup!B22)</f>
      </c>
      <c r="B35">
        <f>IF(A35="",0,Setup!C22)</f>
      </c>
      <c r="C35">
        <f>IF(A35="",0,SUMIFS(Transactions!$J:$J,Transactions!$D:$D,A35,Transactions!$I:$I,Data!$B$2))</f>
      </c>
    </row>
    <row r="36" spans="1:3" x14ac:dyDescent="0.25">
      <c r="A36">
        <f>IF(Setup!B23="","",Setup!B23)</f>
      </c>
      <c r="B36">
        <f>IF(A36="",0,Setup!C23)</f>
      </c>
      <c r="C36">
        <f>IF(A36="",0,SUMIFS(Transactions!$J:$J,Transactions!$D:$D,A36,Transactions!$I:$I,Data!$B$2))</f>
      </c>
    </row>
    <row r="37" spans="1:3" x14ac:dyDescent="0.25">
      <c r="A37">
        <f>IF(Setup!B24="","",Setup!B24)</f>
      </c>
      <c r="B37">
        <f>IF(A37="",0,Setup!C24)</f>
      </c>
      <c r="C37">
        <f>IF(A37="",0,SUMIFS(Transactions!$J:$J,Transactions!$D:$D,A37,Transactions!$I:$I,Data!$B$2))</f>
      </c>
    </row>
    <row r="38" spans="1:3" x14ac:dyDescent="0.25">
      <c r="A38">
        <f>IF(Setup!B25="","",Setup!B25)</f>
      </c>
      <c r="B38">
        <f>IF(A38="",0,Setup!C25)</f>
      </c>
      <c r="C38">
        <f>IF(A38="",0,SUMIFS(Transactions!$J:$J,Transactions!$D:$D,A38,Transactions!$I:$I,Data!$B$2))</f>
      </c>
    </row>
    <row r="39" spans="1:3" x14ac:dyDescent="0.25">
      <c r="A39">
        <f>IF(Setup!B26="","",Setup!B26)</f>
      </c>
      <c r="B39">
        <f>IF(A39="",0,Setup!C26)</f>
      </c>
      <c r="C39">
        <f>IF(A39="",0,SUMIFS(Transactions!$J:$J,Transactions!$D:$D,A39,Transactions!$I:$I,Data!$B$2))</f>
      </c>
    </row>
    <row r="40" spans="1:3" x14ac:dyDescent="0.25">
      <c r="A40">
        <f>IF(Setup!B27="","",Setup!B27)</f>
      </c>
      <c r="B40">
        <f>IF(A40="",0,Setup!C27)</f>
      </c>
      <c r="C40">
        <f>IF(A40="",0,SUMIFS(Transactions!$J:$J,Transactions!$D:$D,A40,Transactions!$I:$I,Data!$B$2))</f>
      </c>
    </row>
    <row r="41" spans="1:3" x14ac:dyDescent="0.25">
      <c r="A41">
        <f>IF(Setup!B28="","",Setup!B28)</f>
      </c>
      <c r="B41">
        <f>IF(A41="",0,Setup!C28)</f>
      </c>
      <c r="C41">
        <f>IF(A41="",0,SUMIFS(Transactions!$J:$J,Transactions!$D:$D,A41,Transactions!$I:$I,Data!$B$2))</f>
      </c>
    </row>
    <row r="43" spans="1:2" x14ac:dyDescent="0.25">
      <c r="A43" t="s">
        <v>87</v>
      </c>
      <c r="B43" t="s">
        <v>92</v>
      </c>
    </row>
    <row r="44" spans="1:2" x14ac:dyDescent="0.25">
      <c r="A44">
        <f>IF('Savings Goals'!B6="","",'Savings Goals'!B6)</f>
      </c>
      <c r="B44">
        <f>IF(A44="",0,'Savings Goals'!G6)</f>
      </c>
    </row>
    <row r="45" spans="1:2" x14ac:dyDescent="0.25">
      <c r="A45">
        <f>IF('Savings Goals'!B7="","",'Savings Goals'!B7)</f>
      </c>
      <c r="B45">
        <f>IF(A45="",0,'Savings Goals'!G7)</f>
      </c>
    </row>
    <row r="46" spans="1:2" x14ac:dyDescent="0.25">
      <c r="A46">
        <f>IF('Savings Goals'!B8="","",'Savings Goals'!B8)</f>
      </c>
      <c r="B46">
        <f>IF(A46="",0,'Savings Goals'!G8)</f>
      </c>
    </row>
    <row r="47" spans="1:2" x14ac:dyDescent="0.25">
      <c r="A47">
        <f>IF('Savings Goals'!B9="","",'Savings Goals'!B9)</f>
      </c>
      <c r="B47">
        <f>IF(A47="",0,'Savings Goals'!G9)</f>
      </c>
    </row>
    <row r="48" spans="1:2" x14ac:dyDescent="0.25">
      <c r="A48">
        <f>IF('Savings Goals'!B10="","",'Savings Goals'!B10)</f>
      </c>
      <c r="B48">
        <f>IF(A48="",0,'Savings Goals'!G10)</f>
      </c>
    </row>
    <row r="49" spans="1:2" x14ac:dyDescent="0.25">
      <c r="A49">
        <f>IF('Savings Goals'!B11="","",'Savings Goals'!B11)</f>
      </c>
      <c r="B49">
        <f>IF(A49="",0,'Savings Goals'!G11)</f>
      </c>
    </row>
    <row r="50" spans="1:2" x14ac:dyDescent="0.25">
      <c r="A50">
        <f>IF('Savings Goals'!B12="","",'Savings Goals'!B12)</f>
      </c>
      <c r="B50">
        <f>IF(A50="",0,'Savings Goals'!G12)</f>
      </c>
    </row>
    <row r="51" spans="1:2" x14ac:dyDescent="0.25">
      <c r="A51">
        <f>IF('Savings Goals'!B13="","",'Savings Goals'!B13)</f>
      </c>
      <c r="B51">
        <f>IF(A51="",0,'Savings Goals'!G13)</f>
      </c>
    </row>
    <row r="52" spans="1:2" x14ac:dyDescent="0.25">
      <c r="A52">
        <f>IF('Savings Goals'!B14="","",'Savings Goals'!B14)</f>
      </c>
      <c r="B52">
        <f>IF(A52="",0,'Savings Goals'!G14)</f>
      </c>
    </row>
    <row r="53" spans="1:2" x14ac:dyDescent="0.25">
      <c r="A53">
        <f>IF('Savings Goals'!B15="","",'Savings Goals'!B15)</f>
      </c>
      <c r="B53">
        <f>IF(A53="",0,'Savings Goals'!G15)</f>
      </c>
    </row>
    <row r="55" spans="1:1" x14ac:dyDescent="0.25">
      <c r="A55" t="s">
        <v>148</v>
      </c>
    </row>
    <row r="56" spans="1:3" x14ac:dyDescent="0.25">
      <c r="A56">
        <f>IF(B56="","",INDEX(Transactions!$C:$C,MATCH(B56,Transactions!$K:$K,0))&amp;"  ·  "&amp;INDEX(Transactions!$D:$D,MATCH(B56,Transactions!$K:$K,0)))</f>
      </c>
      <c r="B56">
        <f>IFERROR(LARGE(Transactions!$K:$K,1),"")</f>
      </c>
      <c r="C56">
        <f>IF(B56="","",INT(B56))</f>
      </c>
    </row>
    <row r="57" spans="1:3" x14ac:dyDescent="0.25">
      <c r="A57">
        <f>IF(B57="","",INDEX(Transactions!$C:$C,MATCH(B57,Transactions!$K:$K,0))&amp;"  ·  "&amp;INDEX(Transactions!$D:$D,MATCH(B57,Transactions!$K:$K,0)))</f>
      </c>
      <c r="B57">
        <f>IFERROR(LARGE(Transactions!$K:$K,2),"")</f>
      </c>
      <c r="C57">
        <f>IF(B57="","",INT(B57))</f>
      </c>
    </row>
    <row r="58" spans="1:3" x14ac:dyDescent="0.25">
      <c r="A58">
        <f>IF(B58="","",INDEX(Transactions!$C:$C,MATCH(B58,Transactions!$K:$K,0))&amp;"  ·  "&amp;INDEX(Transactions!$D:$D,MATCH(B58,Transactions!$K:$K,0)))</f>
      </c>
      <c r="B58">
        <f>IFERROR(LARGE(Transactions!$K:$K,3),"")</f>
      </c>
      <c r="C58">
        <f>IF(B58="","",INT(B58))</f>
      </c>
    </row>
    <row r="59" spans="1:3" x14ac:dyDescent="0.25">
      <c r="A59">
        <f>IF(B59="","",INDEX(Transactions!$C:$C,MATCH(B59,Transactions!$K:$K,0))&amp;"  ·  "&amp;INDEX(Transactions!$D:$D,MATCH(B59,Transactions!$K:$K,0)))</f>
      </c>
      <c r="B59">
        <f>IFERROR(LARGE(Transactions!$K:$K,4),"")</f>
      </c>
      <c r="C59">
        <f>IF(B59="","",INT(B59))</f>
      </c>
    </row>
    <row r="60" spans="1:3" x14ac:dyDescent="0.25">
      <c r="A60">
        <f>IF(B60="","",INDEX(Transactions!$C:$C,MATCH(B60,Transactions!$K:$K,0))&amp;"  ·  "&amp;INDEX(Transactions!$D:$D,MATCH(B60,Transactions!$K:$K,0)))</f>
      </c>
      <c r="B60">
        <f>IFERROR(LARGE(Transactions!$K:$K,5),"")</f>
      </c>
      <c r="C60">
        <f>IF(B60="","",INT(B60))</f>
      </c>
    </row>
    <row r="62" spans="1:1" x14ac:dyDescent="0.25">
      <c r="A62" t="s">
        <v>149</v>
      </c>
    </row>
    <row r="63" spans="1:4" x14ac:dyDescent="0.25">
      <c r="A63">
        <f>IF(B63="","",INDEX(Bills!$B:$B,MATCH(B63,Bills!$L:$L,0)))</f>
      </c>
      <c r="B63">
        <f>IFERROR(SMALL(Bills!$L:$L,1),"")</f>
      </c>
      <c r="C63">
        <f>IF(B63="","",INDEX(Bills!$D:$D,MATCH(B63,Bills!$L:$L,0)))</f>
      </c>
      <c r="D63">
        <f>IF(B63="","",INT(B63))</f>
      </c>
    </row>
    <row r="64" spans="1:4" x14ac:dyDescent="0.25">
      <c r="A64">
        <f>IF(B64="","",INDEX(Bills!$B:$B,MATCH(B64,Bills!$L:$L,0)))</f>
      </c>
      <c r="B64">
        <f>IFERROR(SMALL(Bills!$L:$L,2),"")</f>
      </c>
      <c r="C64">
        <f>IF(B64="","",INDEX(Bills!$D:$D,MATCH(B64,Bills!$L:$L,0)))</f>
      </c>
      <c r="D64">
        <f>IF(B64="","",INT(B64))</f>
      </c>
    </row>
    <row r="65" spans="1:4" x14ac:dyDescent="0.25">
      <c r="A65">
        <f>IF(B65="","",INDEX(Bills!$B:$B,MATCH(B65,Bills!$L:$L,0)))</f>
      </c>
      <c r="B65">
        <f>IFERROR(SMALL(Bills!$L:$L,3),"")</f>
      </c>
      <c r="C65">
        <f>IF(B65="","",INDEX(Bills!$D:$D,MATCH(B65,Bills!$L:$L,0)))</f>
      </c>
      <c r="D65">
        <f>IF(B65="","",INT(B65))</f>
      </c>
    </row>
    <row r="66" spans="1:4" x14ac:dyDescent="0.25">
      <c r="A66">
        <f>IF(B66="","",INDEX(Bills!$B:$B,MATCH(B66,Bills!$L:$L,0)))</f>
      </c>
      <c r="B66">
        <f>IFERROR(SMALL(Bills!$L:$L,4),"")</f>
      </c>
      <c r="C66">
        <f>IF(B66="","",INDEX(Bills!$D:$D,MATCH(B66,Bills!$L:$L,0)))</f>
      </c>
      <c r="D66">
        <f>IF(B66="","",INT(B66))</f>
      </c>
    </row>
    <row r="67" spans="1:4" x14ac:dyDescent="0.25">
      <c r="A67">
        <f>IF(B67="","",INDEX(Bills!$B:$B,MATCH(B67,Bills!$L:$L,0)))</f>
      </c>
      <c r="B67">
        <f>IFERROR(SMALL(Bills!$L:$L,5),"")</f>
      </c>
      <c r="C67">
        <f>IF(B67="","",INDEX(Bills!$D:$D,MATCH(B67,Bills!$L:$L,0)))</f>
      </c>
      <c r="D67">
        <f>IF(B67="","",INT(B67))</f>
      </c>
    </row>
    <row r="68" spans="1:4" x14ac:dyDescent="0.25">
      <c r="A68">
        <f>IF(B68="","",INDEX(Bills!$B:$B,MATCH(B68,Bills!$L:$L,0)))</f>
      </c>
      <c r="B68">
        <f>IFERROR(SMALL(Bills!$L:$L,6),"")</f>
      </c>
      <c r="C68">
        <f>IF(B68="","",INDEX(Bills!$D:$D,MATCH(B68,Bills!$L:$L,0)))</f>
      </c>
      <c r="D68">
        <f>IF(B68="","",INT(B68))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858"/>
  </sheetPr>
  <dimension ref="A1:AA50"/>
  <sheetViews>
    <sheetView workbookViewId="0" showGridLines="0" zoomScale="100"/>
  </sheetViews>
  <sheetFormatPr defaultRowHeight="15" outlineLevelRow="0" outlineLevelCol="0" x14ac:dyDescent="55"/>
  <cols>
    <col min="1" max="1" width="2" customWidth="1"/>
    <col min="2" max="26" width="5.3" customWidth="1"/>
    <col min="27" max="27" width="2" customWidth="1"/>
  </cols>
  <sheetData>
    <row r="1" ht="8" customHeight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38" customHeight="1" spans="1:27" x14ac:dyDescent="0.25">
      <c r="A2" s="1"/>
      <c r="B2" s="2">
        <f>Setup!$C$5&amp;"'s budget"</f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</row>
    <row r="3" ht="16" customHeight="1" spans="1:27" x14ac:dyDescent="0.25">
      <c r="A3" s="1"/>
      <c r="B3" s="3">
        <f>UPPER(TEXT(Data!$B$2,"mmmm yyyy"))&amp;"   ·   "&amp;Data!B8&amp;" DAYS LEFT   ·   "&amp;TEXT(Data!B9,"$#,##0")&amp;" A DAY TO STAY ON BUDGET"</f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ht="8" customHeight="1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5" customHeight="1" spans="1:27" x14ac:dyDescent="0.25">
      <c r="A5" s="1"/>
      <c r="B5" s="4" t="s">
        <v>0</v>
      </c>
      <c r="C5" s="4"/>
      <c r="D5" s="4"/>
      <c r="E5" s="4"/>
      <c r="F5" s="4"/>
      <c r="G5" s="4"/>
      <c r="H5" s="1"/>
      <c r="I5" s="4" t="s">
        <v>1</v>
      </c>
      <c r="J5" s="4"/>
      <c r="K5" s="4"/>
      <c r="L5" s="4"/>
      <c r="M5" s="4"/>
      <c r="N5" s="4"/>
      <c r="O5" s="1"/>
      <c r="P5" s="4" t="s">
        <v>2</v>
      </c>
      <c r="Q5" s="4"/>
      <c r="R5" s="4"/>
      <c r="S5" s="4"/>
      <c r="T5" s="4"/>
      <c r="U5" s="4"/>
      <c r="V5" s="1"/>
      <c r="W5" s="4" t="s">
        <v>3</v>
      </c>
      <c r="X5" s="4"/>
      <c r="Y5" s="4"/>
      <c r="Z5" s="4"/>
      <c r="AA5" s="1"/>
    </row>
    <row r="6" ht="16" customHeight="1" spans="1:27" x14ac:dyDescent="0.25">
      <c r="A6" s="1"/>
      <c r="B6" s="5">
        <f>Data!B3</f>
      </c>
      <c r="C6" s="5"/>
      <c r="D6" s="5"/>
      <c r="E6" s="5"/>
      <c r="F6" s="5"/>
      <c r="G6" s="5"/>
      <c r="H6" s="1"/>
      <c r="I6" s="6">
        <f>Data!B4</f>
      </c>
      <c r="J6" s="6"/>
      <c r="K6" s="6"/>
      <c r="L6" s="6"/>
      <c r="M6" s="6"/>
      <c r="N6" s="6"/>
      <c r="O6" s="1"/>
      <c r="P6" s="7">
        <f>Data!B6</f>
      </c>
      <c r="Q6" s="7"/>
      <c r="R6" s="7"/>
      <c r="S6" s="7"/>
      <c r="T6" s="7"/>
      <c r="U6" s="7"/>
      <c r="V6" s="1"/>
      <c r="W6" s="8">
        <f>Data!B7</f>
      </c>
      <c r="X6" s="8"/>
      <c r="Y6" s="8"/>
      <c r="Z6" s="8"/>
      <c r="AA6" s="1"/>
    </row>
    <row r="7" ht="16" customHeight="1" spans="1:27" x14ac:dyDescent="0.25">
      <c r="A7" s="1"/>
      <c r="B7" s="5"/>
      <c r="C7" s="5"/>
      <c r="D7" s="5"/>
      <c r="E7" s="5"/>
      <c r="F7" s="5"/>
      <c r="G7" s="5"/>
      <c r="H7" s="1"/>
      <c r="I7" s="6"/>
      <c r="J7" s="6"/>
      <c r="K7" s="6"/>
      <c r="L7" s="6"/>
      <c r="M7" s="6"/>
      <c r="N7" s="6"/>
      <c r="O7" s="1"/>
      <c r="P7" s="7"/>
      <c r="Q7" s="7"/>
      <c r="R7" s="7"/>
      <c r="S7" s="7"/>
      <c r="T7" s="7"/>
      <c r="U7" s="7"/>
      <c r="V7" s="1"/>
      <c r="W7" s="8"/>
      <c r="X7" s="8"/>
      <c r="Y7" s="8"/>
      <c r="Z7" s="8"/>
      <c r="AA7" s="1"/>
    </row>
    <row r="8" ht="16" customHeight="1" spans="1:27" x14ac:dyDescent="0.25">
      <c r="A8" s="1"/>
      <c r="B8" s="5"/>
      <c r="C8" s="5"/>
      <c r="D8" s="5"/>
      <c r="E8" s="5"/>
      <c r="F8" s="5"/>
      <c r="G8" s="5"/>
      <c r="H8" s="1"/>
      <c r="I8" s="6"/>
      <c r="J8" s="6"/>
      <c r="K8" s="6"/>
      <c r="L8" s="6"/>
      <c r="M8" s="6"/>
      <c r="N8" s="6"/>
      <c r="O8" s="1"/>
      <c r="P8" s="7"/>
      <c r="Q8" s="7"/>
      <c r="R8" s="7"/>
      <c r="S8" s="7"/>
      <c r="T8" s="7"/>
      <c r="U8" s="7"/>
      <c r="V8" s="1"/>
      <c r="W8" s="8"/>
      <c r="X8" s="8"/>
      <c r="Y8" s="8"/>
      <c r="Z8" s="8"/>
      <c r="AA8" s="1"/>
    </row>
    <row r="9" ht="16" customHeight="1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5" customHeight="1" spans="1:27" x14ac:dyDescent="0.25">
      <c r="A10" s="1"/>
      <c r="B10" s="4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  <c r="P10" s="4" t="s">
        <v>5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1"/>
    </row>
    <row r="11" ht="16" customHeight="1" spans="1:27" x14ac:dyDescent="0.25">
      <c r="A11" s="1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1"/>
      <c r="AA11" s="1"/>
    </row>
    <row r="12" ht="16" customHeight="1" spans="1:27" x14ac:dyDescent="0.25">
      <c r="A12" s="1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"/>
      <c r="P12" s="9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1"/>
    </row>
    <row r="13" ht="16" customHeight="1" spans="1:27" x14ac:dyDescent="0.25">
      <c r="A13" s="1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"/>
      <c r="P13" s="9"/>
      <c r="Q13" s="10"/>
      <c r="R13" s="10"/>
      <c r="S13" s="10"/>
      <c r="T13" s="10"/>
      <c r="U13" s="10"/>
      <c r="V13" s="10"/>
      <c r="W13" s="10"/>
      <c r="X13" s="10"/>
      <c r="Y13" s="10"/>
      <c r="Z13" s="11"/>
      <c r="AA13" s="1"/>
    </row>
    <row r="14" ht="16" customHeight="1" spans="1:27" x14ac:dyDescent="0.25">
      <c r="A14" s="1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"/>
      <c r="P14" s="9"/>
      <c r="Q14" s="10"/>
      <c r="R14" s="10"/>
      <c r="S14" s="10"/>
      <c r="T14" s="10"/>
      <c r="U14" s="10"/>
      <c r="V14" s="10"/>
      <c r="W14" s="10"/>
      <c r="X14" s="10"/>
      <c r="Y14" s="10"/>
      <c r="Z14" s="11"/>
      <c r="AA14" s="1"/>
    </row>
    <row r="15" ht="16" customHeight="1" spans="1:27" x14ac:dyDescent="0.25">
      <c r="A15" s="1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"/>
      <c r="P15" s="9"/>
      <c r="Q15" s="10"/>
      <c r="R15" s="10"/>
      <c r="S15" s="10"/>
      <c r="T15" s="10"/>
      <c r="U15" s="10"/>
      <c r="V15" s="10"/>
      <c r="W15" s="10"/>
      <c r="X15" s="10"/>
      <c r="Y15" s="10"/>
      <c r="Z15" s="11"/>
      <c r="AA15" s="1"/>
    </row>
    <row r="16" ht="16" customHeight="1" spans="1:27" x14ac:dyDescent="0.25">
      <c r="A16" s="1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"/>
      <c r="P16" s="9"/>
      <c r="Q16" s="10"/>
      <c r="R16" s="10"/>
      <c r="S16" s="10"/>
      <c r="T16" s="10"/>
      <c r="U16" s="10"/>
      <c r="V16" s="10"/>
      <c r="W16" s="10"/>
      <c r="X16" s="10"/>
      <c r="Y16" s="10"/>
      <c r="Z16" s="11"/>
      <c r="AA16" s="1"/>
    </row>
    <row r="17" ht="16" customHeight="1" spans="1:27" x14ac:dyDescent="0.25">
      <c r="A17" s="1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"/>
      <c r="P17" s="9"/>
      <c r="Q17" s="10"/>
      <c r="R17" s="10"/>
      <c r="S17" s="10"/>
      <c r="T17" s="10"/>
      <c r="U17" s="10"/>
      <c r="V17" s="10"/>
      <c r="W17" s="10"/>
      <c r="X17" s="10"/>
      <c r="Y17" s="10"/>
      <c r="Z17" s="11"/>
      <c r="AA17" s="1"/>
    </row>
    <row r="18" ht="16" customHeight="1" spans="1:27" x14ac:dyDescent="0.25">
      <c r="A18" s="1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"/>
      <c r="P18" s="9"/>
      <c r="Q18" s="10"/>
      <c r="R18" s="10"/>
      <c r="S18" s="10"/>
      <c r="T18" s="10"/>
      <c r="U18" s="10"/>
      <c r="V18" s="10"/>
      <c r="W18" s="10"/>
      <c r="X18" s="10"/>
      <c r="Y18" s="10"/>
      <c r="Z18" s="11"/>
      <c r="AA18" s="1"/>
    </row>
    <row r="19" ht="16" customHeight="1" spans="1:27" x14ac:dyDescent="0.25">
      <c r="A19" s="1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"/>
      <c r="P19" s="9"/>
      <c r="Q19" s="10"/>
      <c r="R19" s="10"/>
      <c r="S19" s="10"/>
      <c r="T19" s="10"/>
      <c r="U19" s="10"/>
      <c r="V19" s="10"/>
      <c r="W19" s="10"/>
      <c r="X19" s="10"/>
      <c r="Y19" s="10"/>
      <c r="Z19" s="11"/>
      <c r="AA19" s="1"/>
    </row>
    <row r="20" ht="16" customHeight="1" spans="1:27" x14ac:dyDescent="0.25">
      <c r="A20" s="1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"/>
      <c r="P20" s="9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"/>
    </row>
    <row r="21" ht="16" customHeight="1" spans="1:27" x14ac:dyDescent="0.25">
      <c r="A21" s="1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"/>
      <c r="P21" s="9"/>
      <c r="Q21" s="10"/>
      <c r="R21" s="10"/>
      <c r="S21" s="10"/>
      <c r="T21" s="10"/>
      <c r="U21" s="10"/>
      <c r="V21" s="10"/>
      <c r="W21" s="10"/>
      <c r="X21" s="10"/>
      <c r="Y21" s="10"/>
      <c r="Z21" s="11"/>
      <c r="AA21" s="1"/>
    </row>
    <row r="22" ht="16" customHeight="1" spans="1:27" x14ac:dyDescent="0.25">
      <c r="A22" s="1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"/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"/>
    </row>
    <row r="23" ht="16" customHeight="1" spans="1:27" x14ac:dyDescent="0.25">
      <c r="A23" s="1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" customHeight="1" spans="1:27" x14ac:dyDescent="0.25">
      <c r="A24" s="1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"/>
      <c r="P24" s="4" t="s">
        <v>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1"/>
    </row>
    <row r="25" ht="16" customHeight="1" spans="1:27" x14ac:dyDescent="0.25">
      <c r="A25" s="1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"/>
      <c r="P25" s="9"/>
      <c r="Q25" s="10"/>
      <c r="R25" s="10"/>
      <c r="S25" s="10"/>
      <c r="T25" s="10"/>
      <c r="U25" s="10"/>
      <c r="V25" s="10"/>
      <c r="W25" s="10"/>
      <c r="X25" s="10"/>
      <c r="Y25" s="10"/>
      <c r="Z25" s="11"/>
      <c r="AA25" s="1"/>
    </row>
    <row r="26" ht="16" customHeight="1" spans="1:27" x14ac:dyDescent="0.25">
      <c r="A26" s="1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"/>
      <c r="P26" s="9"/>
      <c r="Q26" s="10"/>
      <c r="R26" s="10"/>
      <c r="S26" s="10"/>
      <c r="T26" s="10"/>
      <c r="U26" s="10"/>
      <c r="V26" s="10"/>
      <c r="W26" s="10"/>
      <c r="X26" s="10"/>
      <c r="Y26" s="10"/>
      <c r="Z26" s="11"/>
      <c r="AA26" s="1"/>
    </row>
    <row r="27" ht="16" customHeight="1" spans="1:27" x14ac:dyDescent="0.25">
      <c r="A27" s="1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"/>
      <c r="P27" s="9"/>
      <c r="Q27" s="10"/>
      <c r="R27" s="10"/>
      <c r="S27" s="10"/>
      <c r="T27" s="10"/>
      <c r="U27" s="10"/>
      <c r="V27" s="10"/>
      <c r="W27" s="10"/>
      <c r="X27" s="10"/>
      <c r="Y27" s="10"/>
      <c r="Z27" s="11"/>
      <c r="AA27" s="1"/>
    </row>
    <row r="28" ht="16" customHeight="1" spans="1:27" x14ac:dyDescent="0.25">
      <c r="A28" s="1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"/>
      <c r="P28" s="9"/>
      <c r="Q28" s="10"/>
      <c r="R28" s="10"/>
      <c r="S28" s="10"/>
      <c r="T28" s="10"/>
      <c r="U28" s="10"/>
      <c r="V28" s="10"/>
      <c r="W28" s="10"/>
      <c r="X28" s="10"/>
      <c r="Y28" s="10"/>
      <c r="Z28" s="11"/>
      <c r="AA28" s="1"/>
    </row>
    <row r="29" ht="16" customHeight="1" spans="1:27" x14ac:dyDescent="0.25">
      <c r="A29" s="1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1"/>
      <c r="AA29" s="1"/>
    </row>
    <row r="30" ht="16" customHeight="1" spans="1:27" x14ac:dyDescent="0.25">
      <c r="A30" s="1"/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  <c r="O30" s="1"/>
      <c r="P30" s="9"/>
      <c r="Q30" s="10"/>
      <c r="R30" s="10"/>
      <c r="S30" s="10"/>
      <c r="T30" s="10"/>
      <c r="U30" s="10"/>
      <c r="V30" s="10"/>
      <c r="W30" s="10"/>
      <c r="X30" s="10"/>
      <c r="Y30" s="10"/>
      <c r="Z30" s="11"/>
      <c r="AA30" s="1"/>
    </row>
    <row r="31" ht="16" customHeight="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9"/>
      <c r="Q31" s="10"/>
      <c r="R31" s="10"/>
      <c r="S31" s="10"/>
      <c r="T31" s="10"/>
      <c r="U31" s="10"/>
      <c r="V31" s="10"/>
      <c r="W31" s="10"/>
      <c r="X31" s="10"/>
      <c r="Y31" s="10"/>
      <c r="Z31" s="11"/>
      <c r="AA31" s="1"/>
    </row>
    <row r="32" ht="15" customHeight="1" spans="1:27" x14ac:dyDescent="0.25">
      <c r="A32" s="1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"/>
      <c r="P32" s="9"/>
      <c r="Q32" s="10"/>
      <c r="R32" s="10"/>
      <c r="S32" s="10"/>
      <c r="T32" s="10"/>
      <c r="U32" s="10"/>
      <c r="V32" s="10"/>
      <c r="W32" s="10"/>
      <c r="X32" s="10"/>
      <c r="Y32" s="10"/>
      <c r="Z32" s="11"/>
      <c r="AA32" s="1"/>
    </row>
    <row r="33" ht="16" customHeight="1" spans="1:27" x14ac:dyDescent="0.25">
      <c r="A33" s="1"/>
      <c r="B33" s="15">
        <f>Data!A56</f>
      </c>
      <c r="C33" s="15"/>
      <c r="D33" s="15"/>
      <c r="E33" s="15"/>
      <c r="F33" s="15"/>
      <c r="G33" s="15"/>
      <c r="H33" s="15"/>
      <c r="I33" s="15"/>
      <c r="J33" s="15"/>
      <c r="K33" s="15"/>
      <c r="L33" s="16">
        <f>Data!C56</f>
      </c>
      <c r="M33" s="16"/>
      <c r="N33" s="16"/>
      <c r="O33" s="1"/>
      <c r="P33" s="9"/>
      <c r="Q33" s="10"/>
      <c r="R33" s="10"/>
      <c r="S33" s="10"/>
      <c r="T33" s="10"/>
      <c r="U33" s="10"/>
      <c r="V33" s="10"/>
      <c r="W33" s="10"/>
      <c r="X33" s="10"/>
      <c r="Y33" s="10"/>
      <c r="Z33" s="11"/>
      <c r="AA33" s="1"/>
    </row>
    <row r="34" ht="16" customHeight="1" spans="1:27" x14ac:dyDescent="0.25">
      <c r="A34" s="1"/>
      <c r="B34" s="15">
        <f>Data!A57</f>
      </c>
      <c r="C34" s="15"/>
      <c r="D34" s="15"/>
      <c r="E34" s="15"/>
      <c r="F34" s="15"/>
      <c r="G34" s="15"/>
      <c r="H34" s="15"/>
      <c r="I34" s="15"/>
      <c r="J34" s="15"/>
      <c r="K34" s="15"/>
      <c r="L34" s="16">
        <f>Data!C57</f>
      </c>
      <c r="M34" s="16"/>
      <c r="N34" s="16"/>
      <c r="O34" s="1"/>
      <c r="P34" s="9"/>
      <c r="Q34" s="10"/>
      <c r="R34" s="10"/>
      <c r="S34" s="10"/>
      <c r="T34" s="10"/>
      <c r="U34" s="10"/>
      <c r="V34" s="10"/>
      <c r="W34" s="10"/>
      <c r="X34" s="10"/>
      <c r="Y34" s="10"/>
      <c r="Z34" s="11"/>
      <c r="AA34" s="1"/>
    </row>
    <row r="35" ht="16" customHeight="1" spans="1:27" x14ac:dyDescent="0.25">
      <c r="A35" s="1"/>
      <c r="B35" s="15">
        <f>Data!A58</f>
      </c>
      <c r="C35" s="15"/>
      <c r="D35" s="15"/>
      <c r="E35" s="15"/>
      <c r="F35" s="15"/>
      <c r="G35" s="15"/>
      <c r="H35" s="15"/>
      <c r="I35" s="15"/>
      <c r="J35" s="15"/>
      <c r="K35" s="15"/>
      <c r="L35" s="16">
        <f>Data!C58</f>
      </c>
      <c r="M35" s="16"/>
      <c r="N35" s="16"/>
      <c r="O35" s="1"/>
      <c r="P35" s="9"/>
      <c r="Q35" s="10"/>
      <c r="R35" s="10"/>
      <c r="S35" s="10"/>
      <c r="T35" s="10"/>
      <c r="U35" s="10"/>
      <c r="V35" s="10"/>
      <c r="W35" s="10"/>
      <c r="X35" s="10"/>
      <c r="Y35" s="10"/>
      <c r="Z35" s="11"/>
      <c r="AA35" s="1"/>
    </row>
    <row r="36" ht="16" customHeight="1" spans="1:27" x14ac:dyDescent="0.25">
      <c r="A36" s="1"/>
      <c r="B36" s="15">
        <f>Data!A59</f>
      </c>
      <c r="C36" s="15"/>
      <c r="D36" s="15"/>
      <c r="E36" s="15"/>
      <c r="F36" s="15"/>
      <c r="G36" s="15"/>
      <c r="H36" s="15"/>
      <c r="I36" s="15"/>
      <c r="J36" s="15"/>
      <c r="K36" s="15"/>
      <c r="L36" s="16">
        <f>Data!C59</f>
      </c>
      <c r="M36" s="16"/>
      <c r="N36" s="16"/>
      <c r="O36" s="1"/>
      <c r="P36" s="9"/>
      <c r="Q36" s="10"/>
      <c r="R36" s="10"/>
      <c r="S36" s="10"/>
      <c r="T36" s="10"/>
      <c r="U36" s="10"/>
      <c r="V36" s="10"/>
      <c r="W36" s="10"/>
      <c r="X36" s="10"/>
      <c r="Y36" s="10"/>
      <c r="Z36" s="11"/>
      <c r="AA36" s="1"/>
    </row>
    <row r="37" ht="16" customHeight="1" spans="1:27" x14ac:dyDescent="0.25">
      <c r="A37" s="1"/>
      <c r="B37" s="15">
        <f>Data!A60</f>
      </c>
      <c r="C37" s="15"/>
      <c r="D37" s="15"/>
      <c r="E37" s="15"/>
      <c r="F37" s="15"/>
      <c r="G37" s="15"/>
      <c r="H37" s="15"/>
      <c r="I37" s="15"/>
      <c r="J37" s="15"/>
      <c r="K37" s="15"/>
      <c r="L37" s="16">
        <f>Data!C60</f>
      </c>
      <c r="M37" s="16"/>
      <c r="N37" s="16"/>
      <c r="O37" s="1"/>
      <c r="P37" s="9"/>
      <c r="Q37" s="10"/>
      <c r="R37" s="10"/>
      <c r="S37" s="10"/>
      <c r="T37" s="10"/>
      <c r="U37" s="10"/>
      <c r="V37" s="10"/>
      <c r="W37" s="10"/>
      <c r="X37" s="10"/>
      <c r="Y37" s="10"/>
      <c r="Z37" s="11"/>
      <c r="AA37" s="1"/>
    </row>
    <row r="38" ht="16" customHeight="1" spans="1:27" x14ac:dyDescent="0.25">
      <c r="A38" s="1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"/>
      <c r="P38" s="12"/>
      <c r="Q38" s="13"/>
      <c r="R38" s="13"/>
      <c r="S38" s="13"/>
      <c r="T38" s="13"/>
      <c r="U38" s="13"/>
      <c r="V38" s="13"/>
      <c r="W38" s="13"/>
      <c r="X38" s="13"/>
      <c r="Y38" s="13"/>
      <c r="Z38" s="14"/>
      <c r="AA38" s="1"/>
    </row>
    <row r="39" ht="16" customHeight="1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" customHeight="1" spans="1:27" x14ac:dyDescent="0.25">
      <c r="A40" s="1"/>
      <c r="B40" s="4" t="s">
        <v>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1"/>
      <c r="P40" s="4" t="s">
        <v>9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1"/>
    </row>
    <row r="41" ht="16" customHeight="1" spans="1:27" x14ac:dyDescent="0.25">
      <c r="A41" s="1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  <c r="O41" s="1"/>
      <c r="P41" s="9"/>
      <c r="Q41" s="10"/>
      <c r="R41" s="10"/>
      <c r="S41" s="10"/>
      <c r="T41" s="10"/>
      <c r="U41" s="10"/>
      <c r="V41" s="10"/>
      <c r="W41" s="10"/>
      <c r="X41" s="10"/>
      <c r="Y41" s="10"/>
      <c r="Z41" s="11"/>
      <c r="AA41" s="1"/>
    </row>
    <row r="42" ht="16" customHeight="1" spans="1:27" x14ac:dyDescent="0.25">
      <c r="A42" s="1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1"/>
      <c r="O42" s="1"/>
      <c r="P42" s="17">
        <f>Data!D63</f>
      </c>
      <c r="Q42" s="17"/>
      <c r="R42" s="18">
        <f>Data!A63</f>
      </c>
      <c r="S42" s="18"/>
      <c r="T42" s="18"/>
      <c r="U42" s="18"/>
      <c r="V42" s="18"/>
      <c r="W42" s="18"/>
      <c r="X42" s="19">
        <f>Data!C63</f>
      </c>
      <c r="Y42" s="19"/>
      <c r="Z42" s="19"/>
      <c r="AA42" s="1"/>
    </row>
    <row r="43" ht="16" customHeight="1" spans="1:27" x14ac:dyDescent="0.25">
      <c r="A43" s="1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1"/>
      <c r="O43" s="1"/>
      <c r="P43" s="17">
        <f>Data!D64</f>
      </c>
      <c r="Q43" s="17"/>
      <c r="R43" s="18">
        <f>Data!A64</f>
      </c>
      <c r="S43" s="18"/>
      <c r="T43" s="18"/>
      <c r="U43" s="18"/>
      <c r="V43" s="18"/>
      <c r="W43" s="18"/>
      <c r="X43" s="19">
        <f>Data!C64</f>
      </c>
      <c r="Y43" s="19"/>
      <c r="Z43" s="19"/>
      <c r="AA43" s="1"/>
    </row>
    <row r="44" ht="16" customHeight="1" spans="1:27" x14ac:dyDescent="0.25">
      <c r="A44" s="1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/>
      <c r="O44" s="1"/>
      <c r="P44" s="17">
        <f>Data!D65</f>
      </c>
      <c r="Q44" s="17"/>
      <c r="R44" s="18">
        <f>Data!A65</f>
      </c>
      <c r="S44" s="18"/>
      <c r="T44" s="18"/>
      <c r="U44" s="18"/>
      <c r="V44" s="18"/>
      <c r="W44" s="18"/>
      <c r="X44" s="19">
        <f>Data!C65</f>
      </c>
      <c r="Y44" s="19"/>
      <c r="Z44" s="19"/>
      <c r="AA44" s="1"/>
    </row>
    <row r="45" ht="16" customHeight="1" spans="1:27" x14ac:dyDescent="0.25">
      <c r="A45" s="1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1"/>
      <c r="O45" s="1"/>
      <c r="P45" s="17">
        <f>Data!D66</f>
      </c>
      <c r="Q45" s="17"/>
      <c r="R45" s="18">
        <f>Data!A66</f>
      </c>
      <c r="S45" s="18"/>
      <c r="T45" s="18"/>
      <c r="U45" s="18"/>
      <c r="V45" s="18"/>
      <c r="W45" s="18"/>
      <c r="X45" s="19">
        <f>Data!C66</f>
      </c>
      <c r="Y45" s="19"/>
      <c r="Z45" s="19"/>
      <c r="AA45" s="1"/>
    </row>
    <row r="46" ht="16" customHeight="1" spans="1:27" x14ac:dyDescent="0.25">
      <c r="A46" s="1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1"/>
      <c r="O46" s="1"/>
      <c r="P46" s="17">
        <f>Data!D67</f>
      </c>
      <c r="Q46" s="17"/>
      <c r="R46" s="18">
        <f>Data!A67</f>
      </c>
      <c r="S46" s="18"/>
      <c r="T46" s="18"/>
      <c r="U46" s="18"/>
      <c r="V46" s="18"/>
      <c r="W46" s="18"/>
      <c r="X46" s="19">
        <f>Data!C67</f>
      </c>
      <c r="Y46" s="19"/>
      <c r="Z46" s="19"/>
      <c r="AA46" s="1"/>
    </row>
    <row r="47" ht="16" customHeight="1" spans="1:27" x14ac:dyDescent="0.25">
      <c r="A47" s="1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1"/>
      <c r="O47" s="1"/>
      <c r="P47" s="17">
        <f>Data!D68</f>
      </c>
      <c r="Q47" s="17"/>
      <c r="R47" s="18">
        <f>Data!A68</f>
      </c>
      <c r="S47" s="18"/>
      <c r="T47" s="18"/>
      <c r="U47" s="18"/>
      <c r="V47" s="18"/>
      <c r="W47" s="18"/>
      <c r="X47" s="19">
        <f>Data!C68</f>
      </c>
      <c r="Y47" s="19"/>
      <c r="Z47" s="19"/>
      <c r="AA47" s="1"/>
    </row>
    <row r="48" ht="16" customHeight="1" spans="1:27" x14ac:dyDescent="0.25">
      <c r="A48" s="1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  <c r="O48" s="1"/>
      <c r="P48" s="12"/>
      <c r="Q48" s="13"/>
      <c r="R48" s="13"/>
      <c r="S48" s="13"/>
      <c r="T48" s="13"/>
      <c r="U48" s="13"/>
      <c r="V48" s="13"/>
      <c r="W48" s="13"/>
      <c r="X48" s="13"/>
      <c r="Y48" s="13"/>
      <c r="Z48" s="14"/>
      <c r="AA48" s="1"/>
    </row>
    <row r="49" ht="16" customHeight="1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" customHeight="1" spans="1:27" x14ac:dyDescent="0.25">
      <c r="A50" s="1"/>
      <c r="B50" s="20" t="s">
        <v>10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</sheetData>
  <mergeCells count="44">
    <mergeCell ref="B2:Z2"/>
    <mergeCell ref="B3:Z3"/>
    <mergeCell ref="B5:G5"/>
    <mergeCell ref="I5:N5"/>
    <mergeCell ref="P5:U5"/>
    <mergeCell ref="W5:Z5"/>
    <mergeCell ref="B6:G8"/>
    <mergeCell ref="I6:N8"/>
    <mergeCell ref="P6:U8"/>
    <mergeCell ref="W6:Z8"/>
    <mergeCell ref="B10:N10"/>
    <mergeCell ref="P10:Z10"/>
    <mergeCell ref="P24:Z24"/>
    <mergeCell ref="B32:N32"/>
    <mergeCell ref="B33:K33"/>
    <mergeCell ref="L33:N33"/>
    <mergeCell ref="B34:K34"/>
    <mergeCell ref="L34:N34"/>
    <mergeCell ref="B35:K35"/>
    <mergeCell ref="L35:N35"/>
    <mergeCell ref="B36:K36"/>
    <mergeCell ref="L36:N36"/>
    <mergeCell ref="B37:K37"/>
    <mergeCell ref="L37:N37"/>
    <mergeCell ref="B40:N40"/>
    <mergeCell ref="P40:Z40"/>
    <mergeCell ref="P42:Q42"/>
    <mergeCell ref="R42:W42"/>
    <mergeCell ref="X42:Z42"/>
    <mergeCell ref="P43:Q43"/>
    <mergeCell ref="R43:W43"/>
    <mergeCell ref="X43:Z43"/>
    <mergeCell ref="P44:Q44"/>
    <mergeCell ref="R44:W44"/>
    <mergeCell ref="X44:Z44"/>
    <mergeCell ref="P45:Q45"/>
    <mergeCell ref="R45:W45"/>
    <mergeCell ref="X45:Z45"/>
    <mergeCell ref="P46:Q46"/>
    <mergeCell ref="R46:W46"/>
    <mergeCell ref="X46:Z46"/>
    <mergeCell ref="P47:Q47"/>
    <mergeCell ref="R47:W47"/>
    <mergeCell ref="X47:Z47"/>
  </mergeCells>
  <conditionalFormatting sqref="P42:Z47">
    <cfRule type="expression" dxfId="0" priority="1">
      <formula>AND($P42&lt;&gt;"",$P42-TODAY()&lt;=7)</formula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4858"/>
  </sheetPr>
  <dimension ref="A1:F4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10" customHeight="1" spans="1:6" x14ac:dyDescent="0.25">
      <c r="A1" s="1"/>
      <c r="B1" s="1"/>
      <c r="C1" s="1"/>
      <c r="D1" s="1"/>
      <c r="E1" s="1"/>
      <c r="F1" s="1"/>
    </row>
    <row r="2" ht="34" customHeight="1" spans="1:6" x14ac:dyDescent="0.25">
      <c r="A2" s="1"/>
      <c r="B2" s="21" t="s">
        <v>120</v>
      </c>
      <c r="C2" s="1"/>
      <c r="D2" s="1"/>
      <c r="E2" s="1"/>
      <c r="F2" s="1"/>
    </row>
    <row r="3" ht="16" customHeight="1" spans="1:6" x14ac:dyDescent="0.25">
      <c r="A3" s="1"/>
      <c r="B3" s="22" t="s">
        <v>121</v>
      </c>
      <c r="C3" s="1"/>
      <c r="D3" s="1"/>
      <c r="E3" s="1"/>
      <c r="F3" s="1"/>
    </row>
    <row r="4" ht="10" customHeight="1" spans="1:6" x14ac:dyDescent="0.25">
      <c r="A4" s="1"/>
      <c r="B4" s="1"/>
      <c r="C4" s="1"/>
      <c r="D4" s="1"/>
      <c r="E4" s="1"/>
      <c r="F4" s="1"/>
    </row>
    <row r="5" ht="26" customHeight="1" spans="1:6" x14ac:dyDescent="0.25">
      <c r="A5" s="1"/>
      <c r="B5" s="62" t="s">
        <v>122</v>
      </c>
      <c r="C5" s="1"/>
      <c r="D5" s="1"/>
      <c r="E5" s="1"/>
      <c r="F5" s="1"/>
    </row>
    <row r="6" ht="30" customHeight="1" spans="1:6" x14ac:dyDescent="0.25">
      <c r="A6" s="1"/>
      <c r="B6" s="63" t="s">
        <v>123</v>
      </c>
      <c r="C6" s="1"/>
      <c r="D6" s="1"/>
      <c r="E6" s="1"/>
      <c r="F6" s="1"/>
    </row>
    <row r="7" ht="26" customHeight="1" spans="1:6" x14ac:dyDescent="0.25">
      <c r="A7" s="1"/>
      <c r="B7" s="62" t="s">
        <v>124</v>
      </c>
      <c r="C7" s="1"/>
      <c r="D7" s="1"/>
      <c r="E7" s="1"/>
      <c r="F7" s="1"/>
    </row>
    <row r="8" ht="30" customHeight="1" spans="1:6" x14ac:dyDescent="0.25">
      <c r="A8" s="1"/>
      <c r="B8" s="63" t="s">
        <v>125</v>
      </c>
      <c r="C8" s="1"/>
      <c r="D8" s="1"/>
      <c r="E8" s="1"/>
      <c r="F8" s="1"/>
    </row>
    <row r="9" ht="26" customHeight="1" spans="1:6" x14ac:dyDescent="0.25">
      <c r="A9" s="1"/>
      <c r="B9" s="62" t="s">
        <v>126</v>
      </c>
      <c r="C9" s="1"/>
      <c r="D9" s="1"/>
      <c r="E9" s="1"/>
      <c r="F9" s="1"/>
    </row>
    <row r="10" ht="30" customHeight="1" spans="1:6" x14ac:dyDescent="0.25">
      <c r="A10" s="1"/>
      <c r="B10" s="63" t="s">
        <v>127</v>
      </c>
      <c r="C10" s="1"/>
      <c r="D10" s="1"/>
      <c r="E10" s="1"/>
      <c r="F10" s="1"/>
    </row>
    <row r="11" ht="26" customHeight="1" spans="1:6" x14ac:dyDescent="0.25">
      <c r="A11" s="1"/>
      <c r="B11" s="62" t="s">
        <v>128</v>
      </c>
      <c r="C11" s="1"/>
      <c r="D11" s="1"/>
      <c r="E11" s="1"/>
      <c r="F11" s="1"/>
    </row>
    <row r="12" ht="30" customHeight="1" spans="1:6" x14ac:dyDescent="0.25">
      <c r="A12" s="1"/>
      <c r="B12" s="63" t="s">
        <v>129</v>
      </c>
      <c r="C12" s="1"/>
      <c r="D12" s="1"/>
      <c r="E12" s="1"/>
      <c r="F12" s="1"/>
    </row>
    <row r="13" ht="26" customHeight="1" spans="1:6" x14ac:dyDescent="0.25">
      <c r="A13" s="1"/>
      <c r="B13" s="62" t="s">
        <v>130</v>
      </c>
      <c r="C13" s="1"/>
      <c r="D13" s="1"/>
      <c r="E13" s="1"/>
      <c r="F13" s="1"/>
    </row>
    <row r="14" ht="30" customHeight="1" spans="1:6" x14ac:dyDescent="0.25">
      <c r="A14" s="1"/>
      <c r="B14" s="63" t="s">
        <v>131</v>
      </c>
      <c r="C14" s="1"/>
      <c r="D14" s="1"/>
      <c r="E14" s="1"/>
      <c r="F14" s="1"/>
    </row>
    <row r="15" ht="26" customHeight="1" spans="1:6" x14ac:dyDescent="0.25">
      <c r="A15" s="1"/>
      <c r="B15" s="62" t="s">
        <v>132</v>
      </c>
      <c r="C15" s="1"/>
      <c r="D15" s="1"/>
      <c r="E15" s="1"/>
      <c r="F15" s="1"/>
    </row>
    <row r="16" ht="18" customHeight="1" spans="1:6" x14ac:dyDescent="0.25">
      <c r="A16" s="1"/>
      <c r="B16" s="63" t="s">
        <v>133</v>
      </c>
      <c r="C16" s="1"/>
      <c r="D16" s="1"/>
      <c r="E16" s="1"/>
      <c r="F16" s="1"/>
    </row>
    <row r="17" ht="18" customHeight="1" spans="1:6" x14ac:dyDescent="0.25">
      <c r="A17" s="1"/>
      <c r="B17" s="63" t="s">
        <v>134</v>
      </c>
      <c r="C17" s="1"/>
      <c r="D17" s="1"/>
      <c r="E17" s="1"/>
      <c r="F17" s="1"/>
    </row>
    <row r="18" ht="18" customHeight="1" spans="1:6" x14ac:dyDescent="0.25">
      <c r="A18" s="1"/>
      <c r="B18" s="63" t="s">
        <v>135</v>
      </c>
      <c r="C18" s="1"/>
      <c r="D18" s="1"/>
      <c r="E18" s="1"/>
      <c r="F18" s="1"/>
    </row>
    <row r="19" ht="18" customHeight="1" spans="1:6" x14ac:dyDescent="0.25">
      <c r="A19" s="1"/>
      <c r="B19" s="63" t="s">
        <v>136</v>
      </c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Dashboard</vt:lpstr>
      <vt:lpstr>Setup</vt:lpstr>
      <vt:lpstr>Transactions</vt:lpstr>
      <vt:lpstr>Budget</vt:lpstr>
      <vt:lpstr>Savings Goals</vt:lpstr>
      <vt:lpstr>Bills</vt:lpstr>
      <vt:lpstr>Instructions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Anchit Labs</dc:creator>
  <dc:title/>
  <dc:subject/>
  <dc:description/>
  <cp:keywords/>
  <cp:category/>
  <cp:lastModifiedBy>Unknown</cp:lastModifiedBy>
  <dcterms:created xsi:type="dcterms:W3CDTF">2026-09-20T21:08:37Z</dcterms:created>
  <dcterms:modified xsi:type="dcterms:W3CDTF">2026-09-20T21:08:37Z</dcterms:modified>
</cp:coreProperties>
</file>